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1250" windowHeight="5940" activeTab="0"/>
  </bookViews>
  <sheets>
    <sheet name="Таблица 3" sheetId="1" r:id="rId1"/>
    <sheet name="Справочно - к таблице 3" sheetId="2" r:id="rId2"/>
  </sheets>
  <definedNames>
    <definedName name="_xlnm.Print_Area" localSheetId="0">'Таблица 3'!$B$1:$I$207</definedName>
  </definedNames>
  <calcPr fullCalcOnLoad="1" refMode="R1C1"/>
</workbook>
</file>

<file path=xl/sharedStrings.xml><?xml version="1.0" encoding="utf-8"?>
<sst xmlns="http://schemas.openxmlformats.org/spreadsheetml/2006/main" count="566" uniqueCount="204">
  <si>
    <t>Наименование</t>
  </si>
  <si>
    <t>ИТОГО РАСХОДОВ:</t>
  </si>
  <si>
    <t>0102</t>
  </si>
  <si>
    <t>0103</t>
  </si>
  <si>
    <t>0309</t>
  </si>
  <si>
    <t>0707</t>
  </si>
  <si>
    <t>1004</t>
  </si>
  <si>
    <t>0104</t>
  </si>
  <si>
    <t>0801</t>
  </si>
  <si>
    <t>0020101</t>
  </si>
  <si>
    <t>0020501</t>
  </si>
  <si>
    <t>0920101</t>
  </si>
  <si>
    <t>0503</t>
  </si>
  <si>
    <t>4570301</t>
  </si>
  <si>
    <t>4310101</t>
  </si>
  <si>
    <t>6000103</t>
  </si>
  <si>
    <t>6000104</t>
  </si>
  <si>
    <t>0500</t>
  </si>
  <si>
    <t>6000101</t>
  </si>
  <si>
    <t>0700</t>
  </si>
  <si>
    <t>0800</t>
  </si>
  <si>
    <t>0300</t>
  </si>
  <si>
    <t>0100</t>
  </si>
  <si>
    <t>7950101</t>
  </si>
  <si>
    <t>0020601</t>
  </si>
  <si>
    <t>4310201</t>
  </si>
  <si>
    <t>тыс. руб.</t>
  </si>
  <si>
    <t>0020401</t>
  </si>
  <si>
    <t>6000302</t>
  </si>
  <si>
    <t>7950301</t>
  </si>
  <si>
    <t>6000401</t>
  </si>
  <si>
    <t>0700101</t>
  </si>
  <si>
    <t>7950401</t>
  </si>
  <si>
    <t>Резервные фонды</t>
  </si>
  <si>
    <t>Резервный фонд местной администрации</t>
  </si>
  <si>
    <t>Расходы на 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МО Пискаревка</t>
  </si>
  <si>
    <t>1000</t>
  </si>
  <si>
    <t>ГРБС*</t>
  </si>
  <si>
    <t>0111</t>
  </si>
  <si>
    <t>0113</t>
  </si>
  <si>
    <t>1202</t>
  </si>
  <si>
    <t>0709</t>
  </si>
  <si>
    <t>7950201</t>
  </si>
  <si>
    <t>1100</t>
  </si>
  <si>
    <t>Расходы на содержание главы муниципального образования</t>
  </si>
  <si>
    <t>Расходы на содержание и обеспечение аппарата представительного органа муниципального образования</t>
  </si>
  <si>
    <t>Расходы на содержание главы местной администрации (исполнительно-распорядительного органа муниципального образования)</t>
  </si>
  <si>
    <t>Расходы на содержание и обеспечение деятельности местной администрации по решению вопросов местного значения</t>
  </si>
  <si>
    <t>Расходы на 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</si>
  <si>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Расходы на участие в деятельности и профилактике правонарушений в СПб в формах и порядке, установленных законодательством СПб в рамках муниципальной целевой программы</t>
  </si>
  <si>
    <t>Расходы на  защиту населения и территорий от чрезвычайных ситуаций природного и техногенного характера, гражданской обороне в рамках муниципальной целевой программы</t>
  </si>
  <si>
    <t xml:space="preserve">Расходы на текущий ремонт придомовых территорий, включая проезды и въезды, пешеходные дорожки, организацию дополнительных парковочных мест </t>
  </si>
  <si>
    <t>Расходы на установку, содержание и ремонт ограждений газонов</t>
  </si>
  <si>
    <t>Расходы на установку и содержание МАФ, уличной мебели и хозяйственно-бытового оборудования, необходимого для благоустройства территории МО Пискаревка</t>
  </si>
  <si>
    <t>Расходы на ликвидацию несанкционированных свалок бытовых отходов, мусора и уборку территорий</t>
  </si>
  <si>
    <t>Расходы на работы по компенсационнму озеленению, содержанию территорий зеленых насаждений внутриквартального озеленения, проведению санитарных рубок, реконструкция зеленых насаждений внутриквартального озеленения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</si>
  <si>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целевой программы</t>
  </si>
  <si>
    <t>Расходы на организацию и проведение досуговых мероприятий для детей и подростков, проживающих на территории муниципального образования</t>
  </si>
  <si>
    <t>Расходы на организацию местных и участие в организации  и проведении городских праздничных и иных зрелищных мероприятий</t>
  </si>
  <si>
    <t>Расходы на опубликование муниципальных правовых актов в средствах массовой информации</t>
  </si>
  <si>
    <t>Расходы на организацию и участие в профилактике терроризма и экстремизма на территории МО Пискаревка в рамках муниципальной целевой программы</t>
  </si>
  <si>
    <t>Расходы на создание условий для развития на территории МО массовой физической культуры и спорта</t>
  </si>
  <si>
    <t>1102</t>
  </si>
  <si>
    <t>Массовый спорт</t>
  </si>
  <si>
    <t>Функционирование высшего должностного лица  субъекта Российской Федерации и муниципального образования</t>
  </si>
  <si>
    <t>Другие общегосударственные вопросы</t>
  </si>
  <si>
    <t>Защита населения и территорий от  чрезвычайных ситуаций природного и техногенного характера, гражданская оборона</t>
  </si>
  <si>
    <t>Благоустройство</t>
  </si>
  <si>
    <t>Периодическая печать и издательства</t>
  </si>
  <si>
    <t>Молодежная политика и оздоровление детей</t>
  </si>
  <si>
    <t>Культура</t>
  </si>
  <si>
    <t>Охрана семьи и детства</t>
  </si>
  <si>
    <t xml:space="preserve">Расходы на уплату членских взносов на осуществление деятельности Совета муниципальных образований Санкт-Петербурга и содержание его органов </t>
  </si>
  <si>
    <t xml:space="preserve"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</si>
  <si>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</si>
  <si>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0400</t>
  </si>
  <si>
    <t>0401</t>
  </si>
  <si>
    <t>Общеэкономические вопросы</t>
  </si>
  <si>
    <t>1003</t>
  </si>
  <si>
    <t>СОЦИАЛЬНОЕ ОБЕСПЕЧЕНИЕ НАСЕЛЕНИЯ</t>
  </si>
  <si>
    <t>6000203</t>
  </si>
  <si>
    <t>Расходы на предоставление доплат к пенсии лицам, замещавшим муниципальные должности муниципальной службы</t>
  </si>
  <si>
    <t>0920501</t>
  </si>
  <si>
    <t>5100201</t>
  </si>
  <si>
    <t>5100301</t>
  </si>
  <si>
    <t>Расходы на временное трудоустройство безработных граждан, испытывающих трудности в поисках работы</t>
  </si>
  <si>
    <t>Расходы на временное трудоустройство несовершеннолетних в возрасте от 14 до 18 лет в свободное отучебы время</t>
  </si>
  <si>
    <t>Расходы на создание зон отыха, в том числе обустройство, содержание и уборку территорий детских и спортивных площадок</t>
  </si>
  <si>
    <t>4400101</t>
  </si>
  <si>
    <t>5050101</t>
  </si>
  <si>
    <t>4870101</t>
  </si>
  <si>
    <t>870</t>
  </si>
  <si>
    <t>Резервные средства</t>
  </si>
  <si>
    <t>630</t>
  </si>
  <si>
    <t>Субсидии некоммерческим организациям (за исключением муниципальных учреждений)</t>
  </si>
  <si>
    <t>810</t>
  </si>
  <si>
    <t>0410</t>
  </si>
  <si>
    <t>3300101</t>
  </si>
  <si>
    <t>Связь и информатика</t>
  </si>
  <si>
    <t>Расходы, связанные с функционированием информационно-технической системы</t>
  </si>
  <si>
    <t>120</t>
  </si>
  <si>
    <t>240</t>
  </si>
  <si>
    <t>850</t>
  </si>
  <si>
    <t>Уплата налогов, сборов и иных платежей</t>
  </si>
  <si>
    <t>310</t>
  </si>
  <si>
    <t>Публичные нормативные социальные выплаты гражданам</t>
  </si>
  <si>
    <t>% исполнения</t>
  </si>
  <si>
    <t>Приложение № 3</t>
  </si>
  <si>
    <t>№ п/п</t>
  </si>
  <si>
    <t>Наименование показателя</t>
  </si>
  <si>
    <t>Исполнено</t>
  </si>
  <si>
    <t>Численность работников, чел.</t>
  </si>
  <si>
    <t>1.1.</t>
  </si>
  <si>
    <t>Муниципальный совет</t>
  </si>
  <si>
    <t>1.2.</t>
  </si>
  <si>
    <t>4.1.</t>
  </si>
  <si>
    <t>Заработная плата</t>
  </si>
  <si>
    <t>5.1.</t>
  </si>
  <si>
    <t>1.</t>
  </si>
  <si>
    <t xml:space="preserve">Местная администрация </t>
  </si>
  <si>
    <t>2.</t>
  </si>
  <si>
    <t>Содержание и обеспечение деятельности служащих муниципального совета, тыс. руб., в том числе</t>
  </si>
  <si>
    <t>3.</t>
  </si>
  <si>
    <t>4.</t>
  </si>
  <si>
    <t>5.</t>
  </si>
  <si>
    <t>Справочно:</t>
  </si>
  <si>
    <t>Содержание и обеспечение деятельности служащих местной администрации, тыс. руб., в том числе</t>
  </si>
  <si>
    <t>Содержание главы муниципального образования, тыс. руб., в том числе</t>
  </si>
  <si>
    <t xml:space="preserve">Глава </t>
  </si>
  <si>
    <t xml:space="preserve">муниципального образования                                                         </t>
  </si>
  <si>
    <t>В.В.Сергеева</t>
  </si>
  <si>
    <t>Содержание муниципальных учреждений, тыс. руб.</t>
  </si>
  <si>
    <t>Численность работников муниципальных учреждений</t>
  </si>
  <si>
    <t>-</t>
  </si>
  <si>
    <t>6.</t>
  </si>
  <si>
    <t>6.1.</t>
  </si>
  <si>
    <t>Код целевой статьи</t>
  </si>
  <si>
    <t>Код вида расходов</t>
  </si>
  <si>
    <t>7.</t>
  </si>
  <si>
    <t>7.1.</t>
  </si>
  <si>
    <t>Содержание главы местной администрации, тыс. руб., в том числе</t>
  </si>
  <si>
    <t>Утверждено на 2013 год</t>
  </si>
  <si>
    <t>Расходы на выплату денежной компенсации депутатам МС, осуществляющим свои полномочия на непостоянной основе</t>
  </si>
  <si>
    <t>0020301</t>
  </si>
  <si>
    <t>0705</t>
  </si>
  <si>
    <t>4280001</t>
  </si>
  <si>
    <t>Расходы на организацию и проведение досуговых мероприятий для жителей МО Пискаревка</t>
  </si>
  <si>
    <t>7950501</t>
  </si>
  <si>
    <t>МО Пискаревка</t>
  </si>
  <si>
    <t>Расходы местного бюджета внутригородского муниципальнорго образования Санкт-Петербурга муниципальный округ Пискаревка по ведомственной структуре расходов бюджета за 2014 год</t>
  </si>
  <si>
    <t>Код раздела, подраздела</t>
  </si>
  <si>
    <t>1. МУНИЦИПАЛЬНЫЙ СОВЕТ МУНИЦИПАЛЬНОГО ОБРАЗОВАНИЯ МУНИЦИПАЛЬНЫЙ ОКРУГ ПИСКАРЕВКА</t>
  </si>
  <si>
    <t>1.1. 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</si>
  <si>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</si>
  <si>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</si>
  <si>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</si>
  <si>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</si>
  <si>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</si>
  <si>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</si>
  <si>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</si>
  <si>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</si>
  <si>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2. МЕСТНАЯ АДМИНИСТРАЦИЯ МУНИЦИПАЛЬНОГО ОБРАЗОВАНИЯ МУНИЦИПАЛЬНЫЙ ОКРУГ ПИСКАРЕВКА</t>
  </si>
  <si>
    <t>2.1. ОБЩЕГОСУДАРСТВЕННЫЕ ВОПРОСЫ</t>
  </si>
  <si>
    <t>0028001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</si>
  <si>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</si>
  <si>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</si>
  <si>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оплату восстановительной стоимости за ущерб, наносимый зеленому фонду Санкт-Петербурга</t>
  </si>
  <si>
    <t>0920102</t>
  </si>
  <si>
    <t>2.2. НАЦИОНАЛЬНАЯ БЕЗОПАСНОСТЬ И ПРАВООХРАНИТЕЛЬНАЯ ДЕЯТЕЛЬНОСТЬ</t>
  </si>
  <si>
    <t>2.3. НАЦИОНАЛЬНАЯ ЭКОНОМИКА</t>
  </si>
  <si>
    <t>Субсидии юридическим лицам (кроме некоммерческих организаций), индивидуальным предпринимателям, физическим лицам</t>
  </si>
  <si>
    <t>2.4. ЖИЛИЩНО-КОММУНАЛЬНОЕ ХОЗЯЙСТВО</t>
  </si>
  <si>
    <t>2.5. ОБРАЗОВАНИЕ</t>
  </si>
  <si>
    <t>Расходы на профессиональную подготовку, переподготовку и повышение квалификации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</si>
  <si>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МСУ, а также муниципальных  служащих и работников муниципальных учреждений</t>
  </si>
  <si>
    <t>Расходы на проведение мероприятий по военно-патриотическому воспитанию молодежи на территории муниципального образования</t>
  </si>
  <si>
    <t>Другие вопросы в области образования</t>
  </si>
  <si>
    <t>2.6. КУЛЬТУРА, КИНЕМАТОГРАФИЯ</t>
  </si>
  <si>
    <t>2.7. СОЦИАЛЬНАЯ ПОЛИТИКА</t>
  </si>
  <si>
    <t>Социальное обеспечение и иные выплаты населению</t>
  </si>
  <si>
    <t>300</t>
  </si>
  <si>
    <t>Расходы на выполнение отдельных государственных полномочйи по организации деятельности опеки и попечительству</t>
  </si>
  <si>
    <t>0028002</t>
  </si>
  <si>
    <t>Расходы на содержание детей в семье опекуна и приемной семье</t>
  </si>
  <si>
    <t>5118003</t>
  </si>
  <si>
    <t>Расходы на выплату денежных средств на вознаграждение приемным родителям</t>
  </si>
  <si>
    <t>5118004</t>
  </si>
  <si>
    <t>Иные выплаты населению</t>
  </si>
  <si>
    <t>360</t>
  </si>
  <si>
    <t>2.8.ФИЗИЧЕСКАЯ КУЛЬТУРА И СПОРТ</t>
  </si>
  <si>
    <t>2.9.Средства массовой информации</t>
  </si>
  <si>
    <t>3. ИЗБИРАТЕЛЬНАЯ КОМИССИЯ МУНИЦИПАЛЬНОГО ОБРАЗОВАНИЯ МУНИЦИПАЛЬНЫЙ ОКРУГ ПИСКАРЕВКА</t>
  </si>
  <si>
    <t>3.1. ОБЩЕГОСУДАРСТВЕННЫЕ ВОПРОСЫ</t>
  </si>
  <si>
    <t>Обеспечение проведения выборов и референдумов</t>
  </si>
  <si>
    <t>0107</t>
  </si>
  <si>
    <t>Расходы на проведение выборов в представительные органы местного самоуправления</t>
  </si>
  <si>
    <t>0200101</t>
  </si>
  <si>
    <t>Утверждено бюджетом, тыс. руб.</t>
  </si>
  <si>
    <t>Исполнено, тыс. руб.</t>
  </si>
  <si>
    <t>Глава муниципального образования,</t>
  </si>
  <si>
    <t xml:space="preserve">исполняющий полномочия </t>
  </si>
  <si>
    <t>председателя муниципального совета МО Пискаревка                                    В.В. Сергеева</t>
  </si>
  <si>
    <t>к  Решению муниципального совета</t>
  </si>
  <si>
    <t>от 28 апреля 2015 года  № 09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</si>
</sst>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&quot;р.&quot;"/>
    <numFmt numFmtId="167" formatCode="0.000000000000000000000"/>
    <numFmt numFmtId="168" formatCode="[$-FC19]d\ mmmm\ yyyy\ &quot;г.&quot;"/>
    <numFmt numFmtId="169" formatCode="00000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&quot;р.&quot;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70" fontId="0" fillId="0" borderId="0" xfId="0" applyNumberFormat="1" applyFill="1" applyBorder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170" fontId="52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10" fillId="0" borderId="10" xfId="0" applyFont="1" applyFill="1" applyBorder="1" applyAlignment="1">
      <alignment horizontal="center" vertical="top" wrapText="1"/>
    </xf>
    <xf numFmtId="170" fontId="10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2" fontId="10" fillId="0" borderId="10" xfId="0" applyNumberFormat="1" applyFont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1" fontId="10" fillId="0" borderId="10" xfId="0" applyNumberFormat="1" applyFont="1" applyBorder="1" applyAlignment="1">
      <alignment horizontal="center" vertical="top" wrapText="1"/>
    </xf>
    <xf numFmtId="165" fontId="10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170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1" fontId="10" fillId="0" borderId="10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170" fontId="12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center"/>
    </xf>
    <xf numFmtId="170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/>
    </xf>
    <xf numFmtId="170" fontId="10" fillId="0" borderId="10" xfId="0" applyNumberFormat="1" applyFont="1" applyFill="1" applyBorder="1" applyAlignment="1">
      <alignment horizontal="center" shrinkToFit="1"/>
    </xf>
    <xf numFmtId="170" fontId="12" fillId="0" borderId="10" xfId="0" applyNumberFormat="1" applyFont="1" applyFill="1" applyBorder="1" applyAlignment="1">
      <alignment horizontal="center" shrinkToFit="1"/>
    </xf>
    <xf numFmtId="170" fontId="10" fillId="0" borderId="10" xfId="0" applyNumberFormat="1" applyFont="1" applyFill="1" applyBorder="1" applyAlignment="1">
      <alignment horizontal="right" shrinkToFit="1"/>
    </xf>
    <xf numFmtId="0" fontId="13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wrapText="1"/>
    </xf>
    <xf numFmtId="49" fontId="53" fillId="0" borderId="10" xfId="0" applyNumberFormat="1" applyFont="1" applyFill="1" applyBorder="1" applyAlignment="1">
      <alignment horizontal="center"/>
    </xf>
    <xf numFmtId="170" fontId="53" fillId="0" borderId="10" xfId="0" applyNumberFormat="1" applyFont="1" applyFill="1" applyBorder="1" applyAlignment="1">
      <alignment horizontal="center" shrinkToFit="1"/>
    </xf>
    <xf numFmtId="164" fontId="12" fillId="0" borderId="10" xfId="0" applyNumberFormat="1" applyFont="1" applyFill="1" applyBorder="1" applyAlignment="1">
      <alignment horizontal="right" wrapText="1"/>
    </xf>
    <xf numFmtId="164" fontId="10" fillId="0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170" fontId="10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wrapText="1"/>
    </xf>
    <xf numFmtId="170" fontId="55" fillId="0" borderId="10" xfId="0" applyNumberFormat="1" applyFont="1" applyFill="1" applyBorder="1" applyAlignment="1">
      <alignment horizontal="center"/>
    </xf>
    <xf numFmtId="170" fontId="53" fillId="0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left" wrapText="1"/>
    </xf>
    <xf numFmtId="165" fontId="12" fillId="0" borderId="10" xfId="0" applyNumberFormat="1" applyFont="1" applyFill="1" applyBorder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Font="1" applyFill="1" applyBorder="1" applyAlignment="1">
      <alignment horizontal="center"/>
    </xf>
    <xf numFmtId="0" fontId="56" fillId="0" borderId="0" xfId="0" applyFont="1" applyAlignment="1">
      <alignment vertical="center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56" fillId="0" borderId="0" xfId="0" applyFont="1" applyAlignment="1">
      <alignment horizontal="left" vertic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Alignment="1">
      <alignment/>
    </xf>
    <xf numFmtId="0" fontId="10" fillId="0" borderId="12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207"/>
  <sheetViews>
    <sheetView tabSelected="1" zoomScaleSheetLayoutView="100" workbookViewId="0" topLeftCell="B1">
      <selection activeCell="G9" sqref="G9:G10"/>
    </sheetView>
  </sheetViews>
  <sheetFormatPr defaultColWidth="9.00390625" defaultRowHeight="12.75"/>
  <cols>
    <col min="1" max="1" width="4.625" style="0" hidden="1" customWidth="1"/>
    <col min="2" max="2" width="25.125" style="2" customWidth="1"/>
    <col min="3" max="3" width="6.375" style="6" customWidth="1"/>
    <col min="4" max="4" width="9.625" style="7" customWidth="1"/>
    <col min="5" max="5" width="10.375" style="0" customWidth="1"/>
    <col min="6" max="6" width="9.75390625" style="0" customWidth="1"/>
    <col min="7" max="7" width="10.875" style="0" customWidth="1"/>
    <col min="8" max="8" width="12.875" style="0" customWidth="1"/>
    <col min="9" max="9" width="10.875" style="3" customWidth="1"/>
    <col min="10" max="10" width="20.625" style="11" customWidth="1"/>
    <col min="11" max="11" width="22.625" style="11" customWidth="1"/>
    <col min="12" max="12" width="17.875" style="11" customWidth="1"/>
    <col min="13" max="13" width="13.75390625" style="11" customWidth="1"/>
    <col min="14" max="16384" width="9.125" style="1" customWidth="1"/>
  </cols>
  <sheetData>
    <row r="1" spans="2:13" ht="15.75" customHeight="1">
      <c r="B1" s="15"/>
      <c r="C1" s="31"/>
      <c r="D1" s="30"/>
      <c r="E1" s="30"/>
      <c r="F1" s="73" t="s">
        <v>107</v>
      </c>
      <c r="G1" s="73"/>
      <c r="H1" s="73"/>
      <c r="I1" s="73"/>
      <c r="J1" s="9"/>
      <c r="K1" s="10"/>
      <c r="L1" s="9"/>
      <c r="M1" s="1"/>
    </row>
    <row r="2" spans="2:13" ht="12.75" customHeight="1">
      <c r="B2" s="15"/>
      <c r="C2" s="31"/>
      <c r="D2" s="30"/>
      <c r="E2" s="73" t="s">
        <v>202</v>
      </c>
      <c r="F2" s="73"/>
      <c r="G2" s="73"/>
      <c r="H2" s="73"/>
      <c r="I2" s="73"/>
      <c r="J2" s="9"/>
      <c r="K2" s="10"/>
      <c r="L2" s="9"/>
      <c r="M2" s="1"/>
    </row>
    <row r="3" spans="2:13" ht="13.5" customHeight="1">
      <c r="B3" s="15"/>
      <c r="C3" s="73" t="s">
        <v>148</v>
      </c>
      <c r="D3" s="73"/>
      <c r="E3" s="73"/>
      <c r="F3" s="73"/>
      <c r="G3" s="73"/>
      <c r="H3" s="73"/>
      <c r="I3" s="73"/>
      <c r="J3" s="9"/>
      <c r="K3" s="10"/>
      <c r="L3" s="9"/>
      <c r="M3" s="1"/>
    </row>
    <row r="4" spans="2:13" ht="13.5" customHeight="1">
      <c r="B4" s="15"/>
      <c r="C4" s="74" t="s">
        <v>203</v>
      </c>
      <c r="D4" s="74"/>
      <c r="E4" s="74"/>
      <c r="F4" s="74"/>
      <c r="G4" s="74"/>
      <c r="H4" s="74"/>
      <c r="I4" s="74"/>
      <c r="J4" s="9"/>
      <c r="K4" s="10"/>
      <c r="L4" s="9"/>
      <c r="M4" s="1"/>
    </row>
    <row r="5" spans="2:13" ht="13.5" customHeight="1">
      <c r="B5" s="15"/>
      <c r="C5" s="16"/>
      <c r="D5" s="16"/>
      <c r="E5" s="16"/>
      <c r="F5" s="16"/>
      <c r="G5" s="16"/>
      <c r="H5" s="16"/>
      <c r="I5" s="16"/>
      <c r="J5" s="9"/>
      <c r="K5" s="10"/>
      <c r="L5" s="9"/>
      <c r="M5" s="1"/>
    </row>
    <row r="6" spans="2:13" ht="15" customHeight="1">
      <c r="B6" s="75" t="s">
        <v>149</v>
      </c>
      <c r="C6" s="75"/>
      <c r="D6" s="75"/>
      <c r="E6" s="75"/>
      <c r="F6" s="75"/>
      <c r="G6" s="75"/>
      <c r="H6" s="75"/>
      <c r="I6" s="75"/>
      <c r="J6" s="9"/>
      <c r="K6" s="10"/>
      <c r="L6" s="9"/>
      <c r="M6" s="1"/>
    </row>
    <row r="7" spans="2:13" ht="42.75" customHeight="1">
      <c r="B7" s="75"/>
      <c r="C7" s="75"/>
      <c r="D7" s="75"/>
      <c r="E7" s="75"/>
      <c r="F7" s="75"/>
      <c r="G7" s="75"/>
      <c r="H7" s="75"/>
      <c r="I7" s="75"/>
      <c r="J7" s="9"/>
      <c r="K7" s="10"/>
      <c r="L7" s="9"/>
      <c r="M7" s="1"/>
    </row>
    <row r="8" spans="2:13" ht="13.5" customHeight="1">
      <c r="B8" s="33"/>
      <c r="C8" s="33"/>
      <c r="D8" s="33"/>
      <c r="E8" s="33"/>
      <c r="F8" s="33"/>
      <c r="G8" s="33"/>
      <c r="H8" s="33"/>
      <c r="I8" s="33" t="s">
        <v>26</v>
      </c>
      <c r="J8" s="9"/>
      <c r="K8" s="10"/>
      <c r="L8" s="9"/>
      <c r="M8" s="1"/>
    </row>
    <row r="9" spans="2:13" ht="29.25" customHeight="1">
      <c r="B9" s="76" t="s">
        <v>0</v>
      </c>
      <c r="C9" s="76" t="s">
        <v>37</v>
      </c>
      <c r="D9" s="76" t="s">
        <v>150</v>
      </c>
      <c r="E9" s="76" t="s">
        <v>136</v>
      </c>
      <c r="F9" s="76" t="s">
        <v>137</v>
      </c>
      <c r="G9" s="71" t="s">
        <v>197</v>
      </c>
      <c r="H9" s="72" t="s">
        <v>198</v>
      </c>
      <c r="I9" s="72" t="s">
        <v>106</v>
      </c>
      <c r="J9" s="9"/>
      <c r="K9" s="10"/>
      <c r="L9" s="9"/>
      <c r="M9" s="1"/>
    </row>
    <row r="10" spans="2:13" ht="18.75" customHeight="1">
      <c r="B10" s="76"/>
      <c r="C10" s="76"/>
      <c r="D10" s="76"/>
      <c r="E10" s="76"/>
      <c r="F10" s="76"/>
      <c r="G10" s="71"/>
      <c r="H10" s="72"/>
      <c r="I10" s="72"/>
      <c r="J10" s="9"/>
      <c r="K10" s="10"/>
      <c r="L10" s="9"/>
      <c r="M10" s="1"/>
    </row>
    <row r="11" spans="2:13" ht="77.25" customHeight="1">
      <c r="B11" s="35" t="s">
        <v>151</v>
      </c>
      <c r="C11" s="34">
        <v>972</v>
      </c>
      <c r="D11" s="36"/>
      <c r="E11" s="36"/>
      <c r="F11" s="36"/>
      <c r="G11" s="37">
        <f>G12</f>
        <v>4698.099999999999</v>
      </c>
      <c r="H11" s="37">
        <f>H12</f>
        <v>4586.5</v>
      </c>
      <c r="I11" s="37">
        <f>H11/G11%</f>
        <v>97.62457163534195</v>
      </c>
      <c r="J11" s="9"/>
      <c r="K11" s="10"/>
      <c r="L11" s="9"/>
      <c r="M11" s="1"/>
    </row>
    <row r="12" spans="2:13" ht="27.75" customHeight="1">
      <c r="B12" s="38" t="s">
        <v>152</v>
      </c>
      <c r="C12" s="34">
        <v>972</v>
      </c>
      <c r="D12" s="40" t="s">
        <v>22</v>
      </c>
      <c r="E12" s="36"/>
      <c r="F12" s="36"/>
      <c r="G12" s="37">
        <f>G14+G19</f>
        <v>4698.099999999999</v>
      </c>
      <c r="H12" s="37">
        <f>H14+H19</f>
        <v>4586.5</v>
      </c>
      <c r="I12" s="37">
        <f aca="true" t="shared" si="0" ref="I12:I73">H12/G12%</f>
        <v>97.62457163534195</v>
      </c>
      <c r="J12" s="69"/>
      <c r="K12" s="10"/>
      <c r="L12" s="9"/>
      <c r="M12" s="1"/>
    </row>
    <row r="13" spans="2:13" ht="17.25" customHeight="1">
      <c r="B13" s="38"/>
      <c r="C13" s="34"/>
      <c r="D13" s="39"/>
      <c r="E13" s="36"/>
      <c r="F13" s="36"/>
      <c r="G13" s="37"/>
      <c r="H13" s="45"/>
      <c r="I13" s="37"/>
      <c r="J13" s="9"/>
      <c r="K13" s="10"/>
      <c r="L13" s="9"/>
      <c r="M13" s="1"/>
    </row>
    <row r="14" spans="2:13" ht="51" customHeight="1">
      <c r="B14" s="35" t="s">
        <v>64</v>
      </c>
      <c r="C14" s="34">
        <v>972</v>
      </c>
      <c r="D14" s="40" t="s">
        <v>2</v>
      </c>
      <c r="E14" s="40"/>
      <c r="F14" s="40"/>
      <c r="G14" s="37">
        <f>G15</f>
        <v>1044.2</v>
      </c>
      <c r="H14" s="37">
        <f>H15</f>
        <v>1041.7</v>
      </c>
      <c r="I14" s="37">
        <f t="shared" si="0"/>
        <v>99.76058226393411</v>
      </c>
      <c r="J14" s="9"/>
      <c r="K14" s="10"/>
      <c r="L14" s="9"/>
      <c r="M14" s="1"/>
    </row>
    <row r="15" spans="2:13" ht="39" customHeight="1">
      <c r="B15" s="35" t="s">
        <v>44</v>
      </c>
      <c r="C15" s="34">
        <v>972</v>
      </c>
      <c r="D15" s="40" t="s">
        <v>2</v>
      </c>
      <c r="E15" s="40" t="s">
        <v>9</v>
      </c>
      <c r="F15" s="40"/>
      <c r="G15" s="41">
        <f>G17</f>
        <v>1044.2</v>
      </c>
      <c r="H15" s="41">
        <f>H17</f>
        <v>1041.7</v>
      </c>
      <c r="I15" s="37">
        <f t="shared" si="0"/>
        <v>99.76058226393411</v>
      </c>
      <c r="J15" s="9"/>
      <c r="K15" s="10"/>
      <c r="L15" s="9"/>
      <c r="M15" s="1"/>
    </row>
    <row r="16" spans="2:13" ht="121.5" customHeight="1">
      <c r="B16" s="42" t="s">
        <v>153</v>
      </c>
      <c r="C16" s="34">
        <v>972</v>
      </c>
      <c r="D16" s="40" t="s">
        <v>2</v>
      </c>
      <c r="E16" s="40" t="s">
        <v>9</v>
      </c>
      <c r="F16" s="40" t="s">
        <v>154</v>
      </c>
      <c r="G16" s="41">
        <f>G17</f>
        <v>1044.2</v>
      </c>
      <c r="H16" s="41">
        <f>H17</f>
        <v>1041.7</v>
      </c>
      <c r="I16" s="37">
        <f t="shared" si="0"/>
        <v>99.76058226393411</v>
      </c>
      <c r="J16" s="9"/>
      <c r="K16" s="10"/>
      <c r="L16" s="9"/>
      <c r="M16" s="8"/>
    </row>
    <row r="17" spans="2:9" ht="40.5" customHeight="1">
      <c r="B17" s="42" t="s">
        <v>155</v>
      </c>
      <c r="C17" s="34">
        <v>972</v>
      </c>
      <c r="D17" s="40" t="s">
        <v>2</v>
      </c>
      <c r="E17" s="40" t="s">
        <v>9</v>
      </c>
      <c r="F17" s="40" t="s">
        <v>100</v>
      </c>
      <c r="G17" s="41">
        <v>1044.2</v>
      </c>
      <c r="H17" s="41">
        <v>1041.7</v>
      </c>
      <c r="I17" s="37">
        <f t="shared" si="0"/>
        <v>99.76058226393411</v>
      </c>
    </row>
    <row r="18" spans="2:9" ht="12.75">
      <c r="B18" s="42"/>
      <c r="C18" s="34"/>
      <c r="D18" s="40"/>
      <c r="E18" s="40"/>
      <c r="F18" s="40"/>
      <c r="G18" s="41"/>
      <c r="H18" s="59"/>
      <c r="I18" s="37"/>
    </row>
    <row r="19" spans="2:9" ht="76.5" customHeight="1">
      <c r="B19" s="35" t="s">
        <v>74</v>
      </c>
      <c r="C19" s="34">
        <v>972</v>
      </c>
      <c r="D19" s="40" t="s">
        <v>3</v>
      </c>
      <c r="E19" s="40"/>
      <c r="F19" s="40"/>
      <c r="G19" s="37">
        <f>G23+G20</f>
        <v>3653.8999999999996</v>
      </c>
      <c r="H19" s="37">
        <f>H23+H20</f>
        <v>3544.8</v>
      </c>
      <c r="I19" s="37">
        <f t="shared" si="0"/>
        <v>97.01414926516874</v>
      </c>
    </row>
    <row r="20" spans="2:9" ht="76.5">
      <c r="B20" s="35" t="s">
        <v>142</v>
      </c>
      <c r="C20" s="34">
        <v>972</v>
      </c>
      <c r="D20" s="40" t="s">
        <v>3</v>
      </c>
      <c r="E20" s="40" t="s">
        <v>143</v>
      </c>
      <c r="F20" s="40"/>
      <c r="G20" s="41">
        <f>G22</f>
        <v>114.2</v>
      </c>
      <c r="H20" s="41">
        <f>H22</f>
        <v>110.4</v>
      </c>
      <c r="I20" s="37">
        <f t="shared" si="0"/>
        <v>96.6725043782837</v>
      </c>
    </row>
    <row r="21" spans="2:9" ht="111.75" customHeight="1">
      <c r="B21" s="42" t="s">
        <v>153</v>
      </c>
      <c r="C21" s="34">
        <v>972</v>
      </c>
      <c r="D21" s="40" t="s">
        <v>3</v>
      </c>
      <c r="E21" s="40" t="s">
        <v>143</v>
      </c>
      <c r="F21" s="40" t="s">
        <v>154</v>
      </c>
      <c r="G21" s="41">
        <f>G22</f>
        <v>114.2</v>
      </c>
      <c r="H21" s="41">
        <f>H22</f>
        <v>110.4</v>
      </c>
      <c r="I21" s="37">
        <f t="shared" si="0"/>
        <v>96.6725043782837</v>
      </c>
    </row>
    <row r="22" spans="2:9" ht="38.25">
      <c r="B22" s="42" t="s">
        <v>155</v>
      </c>
      <c r="C22" s="34">
        <v>972</v>
      </c>
      <c r="D22" s="40" t="s">
        <v>3</v>
      </c>
      <c r="E22" s="40" t="s">
        <v>143</v>
      </c>
      <c r="F22" s="40" t="s">
        <v>100</v>
      </c>
      <c r="G22" s="41">
        <f>124.2-10</f>
        <v>114.2</v>
      </c>
      <c r="H22" s="41">
        <v>110.4</v>
      </c>
      <c r="I22" s="37">
        <f t="shared" si="0"/>
        <v>96.6725043782837</v>
      </c>
    </row>
    <row r="23" spans="2:9" ht="51" customHeight="1">
      <c r="B23" s="35" t="s">
        <v>45</v>
      </c>
      <c r="C23" s="34">
        <v>972</v>
      </c>
      <c r="D23" s="40" t="s">
        <v>3</v>
      </c>
      <c r="E23" s="40" t="s">
        <v>27</v>
      </c>
      <c r="F23" s="40"/>
      <c r="G23" s="41">
        <f>G25+G27+G29</f>
        <v>3539.7</v>
      </c>
      <c r="H23" s="41">
        <f>H25+H27+H29</f>
        <v>3434.4</v>
      </c>
      <c r="I23" s="37">
        <f t="shared" si="0"/>
        <v>97.02517162471396</v>
      </c>
    </row>
    <row r="24" spans="2:9" ht="116.25" customHeight="1">
      <c r="B24" s="42" t="s">
        <v>153</v>
      </c>
      <c r="C24" s="34">
        <v>972</v>
      </c>
      <c r="D24" s="40" t="s">
        <v>3</v>
      </c>
      <c r="E24" s="40" t="s">
        <v>27</v>
      </c>
      <c r="F24" s="40" t="s">
        <v>154</v>
      </c>
      <c r="G24" s="41">
        <f>G25</f>
        <v>2862.1</v>
      </c>
      <c r="H24" s="41">
        <f>H25</f>
        <v>2860.5</v>
      </c>
      <c r="I24" s="37">
        <f t="shared" si="0"/>
        <v>99.94409699171938</v>
      </c>
    </row>
    <row r="25" spans="2:9" ht="38.25">
      <c r="B25" s="42" t="s">
        <v>155</v>
      </c>
      <c r="C25" s="34">
        <v>972</v>
      </c>
      <c r="D25" s="40" t="s">
        <v>3</v>
      </c>
      <c r="E25" s="40" t="s">
        <v>27</v>
      </c>
      <c r="F25" s="40" t="s">
        <v>100</v>
      </c>
      <c r="G25" s="41">
        <f>2824.1-3+41</f>
        <v>2862.1</v>
      </c>
      <c r="H25" s="41">
        <v>2860.5</v>
      </c>
      <c r="I25" s="37">
        <f t="shared" si="0"/>
        <v>99.94409699171938</v>
      </c>
    </row>
    <row r="26" spans="2:9" ht="38.25">
      <c r="B26" s="42" t="s">
        <v>156</v>
      </c>
      <c r="C26" s="34">
        <v>972</v>
      </c>
      <c r="D26" s="40" t="s">
        <v>3</v>
      </c>
      <c r="E26" s="40" t="s">
        <v>27</v>
      </c>
      <c r="F26" s="40" t="s">
        <v>157</v>
      </c>
      <c r="G26" s="41">
        <f>G27</f>
        <v>673.6</v>
      </c>
      <c r="H26" s="41">
        <f>H27</f>
        <v>572.4</v>
      </c>
      <c r="I26" s="37">
        <f t="shared" si="0"/>
        <v>84.97624703087885</v>
      </c>
    </row>
    <row r="27" spans="2:9" ht="51">
      <c r="B27" s="42" t="s">
        <v>158</v>
      </c>
      <c r="C27" s="34">
        <v>972</v>
      </c>
      <c r="D27" s="40" t="s">
        <v>3</v>
      </c>
      <c r="E27" s="40" t="s">
        <v>27</v>
      </c>
      <c r="F27" s="40" t="s">
        <v>101</v>
      </c>
      <c r="G27" s="41">
        <f>803.6-130</f>
        <v>673.6</v>
      </c>
      <c r="H27" s="41">
        <v>572.4</v>
      </c>
      <c r="I27" s="37">
        <f t="shared" si="0"/>
        <v>84.97624703087885</v>
      </c>
    </row>
    <row r="28" spans="2:9" ht="25.5">
      <c r="B28" s="42" t="s">
        <v>159</v>
      </c>
      <c r="C28" s="34">
        <v>972</v>
      </c>
      <c r="D28" s="40" t="s">
        <v>3</v>
      </c>
      <c r="E28" s="40" t="s">
        <v>27</v>
      </c>
      <c r="F28" s="40" t="s">
        <v>160</v>
      </c>
      <c r="G28" s="41">
        <f>G29</f>
        <v>4</v>
      </c>
      <c r="H28" s="41">
        <f>H29</f>
        <v>1.5</v>
      </c>
      <c r="I28" s="37">
        <f t="shared" si="0"/>
        <v>37.5</v>
      </c>
    </row>
    <row r="29" spans="2:9" ht="25.5">
      <c r="B29" s="42" t="s">
        <v>103</v>
      </c>
      <c r="C29" s="34">
        <v>972</v>
      </c>
      <c r="D29" s="40" t="s">
        <v>3</v>
      </c>
      <c r="E29" s="40" t="s">
        <v>27</v>
      </c>
      <c r="F29" s="40" t="s">
        <v>102</v>
      </c>
      <c r="G29" s="41">
        <v>4</v>
      </c>
      <c r="H29" s="41">
        <v>1.5</v>
      </c>
      <c r="I29" s="37">
        <f t="shared" si="0"/>
        <v>37.5</v>
      </c>
    </row>
    <row r="30" spans="2:9" ht="12.75">
      <c r="B30" s="42"/>
      <c r="C30" s="34"/>
      <c r="D30" s="40"/>
      <c r="E30" s="40"/>
      <c r="F30" s="40"/>
      <c r="G30" s="41"/>
      <c r="H30" s="57"/>
      <c r="I30" s="37"/>
    </row>
    <row r="31" spans="2:9" ht="76.5">
      <c r="B31" s="35" t="s">
        <v>161</v>
      </c>
      <c r="C31" s="45">
        <v>922</v>
      </c>
      <c r="D31" s="46"/>
      <c r="E31" s="46"/>
      <c r="F31" s="46"/>
      <c r="G31" s="37">
        <f>G32+G52+G57+G83+G89+G103+G133+G153+G163+G183+G189</f>
        <v>92397.6</v>
      </c>
      <c r="H31" s="37">
        <f>H32+H52+H57+H83+H89+H103+H133+H153+H163+H183+H189</f>
        <v>83740.6</v>
      </c>
      <c r="I31" s="37">
        <f t="shared" si="0"/>
        <v>90.63070902274518</v>
      </c>
    </row>
    <row r="32" spans="2:9" ht="40.5">
      <c r="B32" s="38" t="s">
        <v>162</v>
      </c>
      <c r="C32" s="34">
        <v>922</v>
      </c>
      <c r="D32" s="40" t="s">
        <v>22</v>
      </c>
      <c r="E32" s="40"/>
      <c r="F32" s="40"/>
      <c r="G32" s="41">
        <f>G34</f>
        <v>13710.199999999999</v>
      </c>
      <c r="H32" s="41">
        <f>H34</f>
        <v>13273.099999999999</v>
      </c>
      <c r="I32" s="37">
        <f t="shared" si="0"/>
        <v>96.81186270076294</v>
      </c>
    </row>
    <row r="33" spans="2:38" ht="13.5">
      <c r="B33" s="38"/>
      <c r="C33" s="34"/>
      <c r="D33" s="39"/>
      <c r="E33" s="40"/>
      <c r="F33" s="40"/>
      <c r="G33" s="41"/>
      <c r="H33" s="57"/>
      <c r="I33" s="37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2:38" ht="102">
      <c r="B34" s="35" t="s">
        <v>73</v>
      </c>
      <c r="C34" s="34">
        <v>922</v>
      </c>
      <c r="D34" s="40" t="s">
        <v>7</v>
      </c>
      <c r="E34" s="40"/>
      <c r="F34" s="40"/>
      <c r="G34" s="37">
        <f>G36+G40+G48</f>
        <v>13710.199999999999</v>
      </c>
      <c r="H34" s="37">
        <f>H36+H40+H48</f>
        <v>13273.099999999999</v>
      </c>
      <c r="I34" s="37">
        <f t="shared" si="0"/>
        <v>96.81186270076294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2:38" ht="12.75">
      <c r="B35" s="35"/>
      <c r="C35" s="34"/>
      <c r="D35" s="40"/>
      <c r="E35" s="40"/>
      <c r="F35" s="40"/>
      <c r="G35" s="37"/>
      <c r="H35" s="57"/>
      <c r="I35" s="37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2:38" ht="73.5" customHeight="1">
      <c r="B36" s="35" t="s">
        <v>46</v>
      </c>
      <c r="C36" s="34">
        <v>922</v>
      </c>
      <c r="D36" s="40" t="s">
        <v>7</v>
      </c>
      <c r="E36" s="40" t="s">
        <v>10</v>
      </c>
      <c r="F36" s="40"/>
      <c r="G36" s="41">
        <f>G38</f>
        <v>1044.2</v>
      </c>
      <c r="H36" s="41">
        <f>H38</f>
        <v>1041.6</v>
      </c>
      <c r="I36" s="37">
        <f t="shared" si="0"/>
        <v>99.75100555449147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2:38" ht="114" customHeight="1">
      <c r="B37" s="42" t="s">
        <v>153</v>
      </c>
      <c r="C37" s="34">
        <v>922</v>
      </c>
      <c r="D37" s="40" t="s">
        <v>7</v>
      </c>
      <c r="E37" s="40" t="s">
        <v>10</v>
      </c>
      <c r="F37" s="40" t="s">
        <v>154</v>
      </c>
      <c r="G37" s="41">
        <f>G38</f>
        <v>1044.2</v>
      </c>
      <c r="H37" s="41">
        <f>H38</f>
        <v>1041.6</v>
      </c>
      <c r="I37" s="37">
        <f t="shared" si="0"/>
        <v>99.75100555449147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2:38" ht="38.25">
      <c r="B38" s="42" t="s">
        <v>155</v>
      </c>
      <c r="C38" s="34">
        <v>922</v>
      </c>
      <c r="D38" s="40" t="s">
        <v>7</v>
      </c>
      <c r="E38" s="40" t="s">
        <v>10</v>
      </c>
      <c r="F38" s="40" t="s">
        <v>100</v>
      </c>
      <c r="G38" s="41">
        <v>1044.2</v>
      </c>
      <c r="H38" s="41">
        <v>1041.6</v>
      </c>
      <c r="I38" s="37">
        <f t="shared" si="0"/>
        <v>99.75100555449147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2:38" ht="12.75">
      <c r="B39" s="42"/>
      <c r="C39" s="34"/>
      <c r="D39" s="40"/>
      <c r="E39" s="40"/>
      <c r="F39" s="40"/>
      <c r="G39" s="41"/>
      <c r="H39" s="57"/>
      <c r="I39" s="37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2:38" ht="63.75">
      <c r="B40" s="35" t="s">
        <v>47</v>
      </c>
      <c r="C40" s="34">
        <v>922</v>
      </c>
      <c r="D40" s="40" t="s">
        <v>7</v>
      </c>
      <c r="E40" s="40" t="s">
        <v>24</v>
      </c>
      <c r="F40" s="40"/>
      <c r="G40" s="41">
        <f>G42+G44+G46</f>
        <v>12660.699999999999</v>
      </c>
      <c r="H40" s="41">
        <f>H42+H44+H46</f>
        <v>12226.199999999999</v>
      </c>
      <c r="I40" s="37">
        <f t="shared" si="0"/>
        <v>96.56812024611594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2:38" ht="99" customHeight="1">
      <c r="B41" s="42" t="s">
        <v>153</v>
      </c>
      <c r="C41" s="34">
        <v>922</v>
      </c>
      <c r="D41" s="40" t="s">
        <v>7</v>
      </c>
      <c r="E41" s="40" t="s">
        <v>24</v>
      </c>
      <c r="F41" s="40" t="s">
        <v>154</v>
      </c>
      <c r="G41" s="41">
        <f>G42</f>
        <v>10656.8</v>
      </c>
      <c r="H41" s="41">
        <f>H42</f>
        <v>10603.9</v>
      </c>
      <c r="I41" s="37">
        <f t="shared" si="0"/>
        <v>99.5036033330831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2:38" ht="38.25">
      <c r="B42" s="42" t="s">
        <v>155</v>
      </c>
      <c r="C42" s="34">
        <v>922</v>
      </c>
      <c r="D42" s="40" t="s">
        <v>7</v>
      </c>
      <c r="E42" s="40" t="s">
        <v>24</v>
      </c>
      <c r="F42" s="40" t="s">
        <v>100</v>
      </c>
      <c r="G42" s="41">
        <f>10697.8-41</f>
        <v>10656.8</v>
      </c>
      <c r="H42" s="41">
        <v>10603.9</v>
      </c>
      <c r="I42" s="37">
        <f t="shared" si="0"/>
        <v>99.5036033330831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2:38" ht="38.25">
      <c r="B43" s="42" t="s">
        <v>156</v>
      </c>
      <c r="C43" s="34">
        <v>922</v>
      </c>
      <c r="D43" s="40" t="s">
        <v>7</v>
      </c>
      <c r="E43" s="40" t="s">
        <v>24</v>
      </c>
      <c r="F43" s="40" t="s">
        <v>157</v>
      </c>
      <c r="G43" s="41">
        <f>G44</f>
        <v>2002.9</v>
      </c>
      <c r="H43" s="41">
        <f>H44</f>
        <v>1622.3</v>
      </c>
      <c r="I43" s="37">
        <f t="shared" si="0"/>
        <v>80.99755354735633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2:38" ht="51">
      <c r="B44" s="42" t="s">
        <v>158</v>
      </c>
      <c r="C44" s="34">
        <v>922</v>
      </c>
      <c r="D44" s="40" t="s">
        <v>7</v>
      </c>
      <c r="E44" s="40" t="s">
        <v>24</v>
      </c>
      <c r="F44" s="40" t="s">
        <v>101</v>
      </c>
      <c r="G44" s="41">
        <f>2796-807+13.9</f>
        <v>2002.9</v>
      </c>
      <c r="H44" s="41">
        <v>1622.3</v>
      </c>
      <c r="I44" s="37">
        <f t="shared" si="0"/>
        <v>80.99755354735633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2:38" ht="25.5">
      <c r="B45" s="42" t="s">
        <v>159</v>
      </c>
      <c r="C45" s="34">
        <v>922</v>
      </c>
      <c r="D45" s="40" t="s">
        <v>7</v>
      </c>
      <c r="E45" s="40" t="s">
        <v>24</v>
      </c>
      <c r="F45" s="40" t="s">
        <v>160</v>
      </c>
      <c r="G45" s="41">
        <f>G46</f>
        <v>1</v>
      </c>
      <c r="H45" s="41">
        <f>H46</f>
        <v>0</v>
      </c>
      <c r="I45" s="37">
        <f t="shared" si="0"/>
        <v>0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2:38" ht="25.5">
      <c r="B46" s="42" t="s">
        <v>103</v>
      </c>
      <c r="C46" s="34">
        <v>922</v>
      </c>
      <c r="D46" s="40" t="s">
        <v>7</v>
      </c>
      <c r="E46" s="40" t="s">
        <v>24</v>
      </c>
      <c r="F46" s="40" t="s">
        <v>102</v>
      </c>
      <c r="G46" s="41">
        <f>51-50</f>
        <v>1</v>
      </c>
      <c r="H46" s="41">
        <v>0</v>
      </c>
      <c r="I46" s="37">
        <f t="shared" si="0"/>
        <v>0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2:38" ht="12.75">
      <c r="B47" s="42"/>
      <c r="C47" s="34"/>
      <c r="D47" s="40"/>
      <c r="E47" s="40"/>
      <c r="F47" s="40"/>
      <c r="G47" s="41"/>
      <c r="H47" s="57"/>
      <c r="I47" s="37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2:38" ht="114.75">
      <c r="B48" s="35" t="s">
        <v>48</v>
      </c>
      <c r="C48" s="34">
        <v>922</v>
      </c>
      <c r="D48" s="40" t="s">
        <v>7</v>
      </c>
      <c r="E48" s="40" t="s">
        <v>163</v>
      </c>
      <c r="F48" s="40"/>
      <c r="G48" s="41">
        <f>G50</f>
        <v>5.3</v>
      </c>
      <c r="H48" s="41">
        <f>H50</f>
        <v>5.3</v>
      </c>
      <c r="I48" s="37">
        <f t="shared" si="0"/>
        <v>100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2:38" ht="38.25">
      <c r="B49" s="42" t="s">
        <v>156</v>
      </c>
      <c r="C49" s="34">
        <v>922</v>
      </c>
      <c r="D49" s="40" t="s">
        <v>7</v>
      </c>
      <c r="E49" s="40" t="s">
        <v>163</v>
      </c>
      <c r="F49" s="40" t="s">
        <v>157</v>
      </c>
      <c r="G49" s="41">
        <f>G50</f>
        <v>5.3</v>
      </c>
      <c r="H49" s="41">
        <f>H50</f>
        <v>5.3</v>
      </c>
      <c r="I49" s="37">
        <f t="shared" si="0"/>
        <v>100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2:38" ht="51">
      <c r="B50" s="42" t="s">
        <v>158</v>
      </c>
      <c r="C50" s="34">
        <v>922</v>
      </c>
      <c r="D50" s="40" t="s">
        <v>7</v>
      </c>
      <c r="E50" s="40" t="s">
        <v>163</v>
      </c>
      <c r="F50" s="40" t="s">
        <v>101</v>
      </c>
      <c r="G50" s="41">
        <v>5.3</v>
      </c>
      <c r="H50" s="41">
        <v>5.3</v>
      </c>
      <c r="I50" s="37">
        <f t="shared" si="0"/>
        <v>100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2:38" ht="12.75">
      <c r="B51" s="42"/>
      <c r="C51" s="34"/>
      <c r="D51" s="40"/>
      <c r="E51" s="40"/>
      <c r="F51" s="40"/>
      <c r="G51" s="41"/>
      <c r="H51" s="57"/>
      <c r="I51" s="3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2:38" ht="12.75">
      <c r="B52" s="44" t="s">
        <v>33</v>
      </c>
      <c r="C52" s="34">
        <v>922</v>
      </c>
      <c r="D52" s="40" t="s">
        <v>38</v>
      </c>
      <c r="E52" s="40"/>
      <c r="F52" s="40"/>
      <c r="G52" s="37">
        <f>G53</f>
        <v>10</v>
      </c>
      <c r="H52" s="37">
        <f>H53</f>
        <v>0</v>
      </c>
      <c r="I52" s="37">
        <f t="shared" si="0"/>
        <v>0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2:38" ht="25.5">
      <c r="B53" s="43" t="s">
        <v>34</v>
      </c>
      <c r="C53" s="34">
        <v>922</v>
      </c>
      <c r="D53" s="40" t="s">
        <v>38</v>
      </c>
      <c r="E53" s="40" t="s">
        <v>31</v>
      </c>
      <c r="F53" s="40"/>
      <c r="G53" s="41">
        <f>G55</f>
        <v>10</v>
      </c>
      <c r="H53" s="41">
        <f>H55</f>
        <v>0</v>
      </c>
      <c r="I53" s="37">
        <f t="shared" si="0"/>
        <v>0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2:38" ht="25.5">
      <c r="B54" s="42" t="s">
        <v>159</v>
      </c>
      <c r="C54" s="34">
        <v>922</v>
      </c>
      <c r="D54" s="40" t="s">
        <v>38</v>
      </c>
      <c r="E54" s="40" t="s">
        <v>31</v>
      </c>
      <c r="F54" s="40" t="s">
        <v>160</v>
      </c>
      <c r="G54" s="41">
        <f>G55</f>
        <v>10</v>
      </c>
      <c r="H54" s="41">
        <f>H55</f>
        <v>0</v>
      </c>
      <c r="I54" s="37">
        <f t="shared" si="0"/>
        <v>0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2:38" ht="12.75">
      <c r="B55" s="43" t="s">
        <v>92</v>
      </c>
      <c r="C55" s="34">
        <v>922</v>
      </c>
      <c r="D55" s="40" t="s">
        <v>38</v>
      </c>
      <c r="E55" s="40" t="s">
        <v>31</v>
      </c>
      <c r="F55" s="40" t="s">
        <v>91</v>
      </c>
      <c r="G55" s="41">
        <v>10</v>
      </c>
      <c r="H55" s="41">
        <v>0</v>
      </c>
      <c r="I55" s="37">
        <f t="shared" si="0"/>
        <v>0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2:38" ht="12.75">
      <c r="B56" s="43"/>
      <c r="C56" s="34"/>
      <c r="D56" s="40"/>
      <c r="E56" s="40"/>
      <c r="F56" s="40"/>
      <c r="G56" s="41"/>
      <c r="H56" s="57"/>
      <c r="I56" s="37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2:38" ht="26.25" customHeight="1">
      <c r="B57" s="44" t="s">
        <v>65</v>
      </c>
      <c r="C57" s="45">
        <v>922</v>
      </c>
      <c r="D57" s="46" t="s">
        <v>39</v>
      </c>
      <c r="E57" s="46"/>
      <c r="F57" s="46"/>
      <c r="G57" s="37">
        <f>G59+G67+G75+G71+G79+G63</f>
        <v>1582</v>
      </c>
      <c r="H57" s="37">
        <f>H59+H67+H75+H71+H79+H63</f>
        <v>1529.9</v>
      </c>
      <c r="I57" s="37">
        <f t="shared" si="0"/>
        <v>96.70670037926675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2:38" ht="12.75">
      <c r="B58" s="44"/>
      <c r="C58" s="45"/>
      <c r="D58" s="46"/>
      <c r="E58" s="46"/>
      <c r="F58" s="46"/>
      <c r="G58" s="37"/>
      <c r="H58" s="57"/>
      <c r="I58" s="37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2:38" ht="114" customHeight="1">
      <c r="B59" s="44" t="s">
        <v>35</v>
      </c>
      <c r="C59" s="34">
        <v>922</v>
      </c>
      <c r="D59" s="40" t="s">
        <v>39</v>
      </c>
      <c r="E59" s="40" t="s">
        <v>11</v>
      </c>
      <c r="F59" s="40"/>
      <c r="G59" s="37">
        <f>G61</f>
        <v>600</v>
      </c>
      <c r="H59" s="37">
        <f>H61</f>
        <v>574.2</v>
      </c>
      <c r="I59" s="37">
        <f t="shared" si="0"/>
        <v>95.7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2:38" ht="63.75">
      <c r="B60" s="42" t="s">
        <v>164</v>
      </c>
      <c r="C60" s="34">
        <v>922</v>
      </c>
      <c r="D60" s="40" t="s">
        <v>39</v>
      </c>
      <c r="E60" s="40" t="s">
        <v>11</v>
      </c>
      <c r="F60" s="40" t="s">
        <v>165</v>
      </c>
      <c r="G60" s="41">
        <f>G61</f>
        <v>600</v>
      </c>
      <c r="H60" s="41">
        <f>H61</f>
        <v>574.2</v>
      </c>
      <c r="I60" s="37">
        <f t="shared" si="0"/>
        <v>95.7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2:38" ht="49.5" customHeight="1">
      <c r="B61" s="42" t="s">
        <v>94</v>
      </c>
      <c r="C61" s="34">
        <v>922</v>
      </c>
      <c r="D61" s="40" t="s">
        <v>39</v>
      </c>
      <c r="E61" s="40" t="s">
        <v>11</v>
      </c>
      <c r="F61" s="40" t="s">
        <v>93</v>
      </c>
      <c r="G61" s="41">
        <v>600</v>
      </c>
      <c r="H61" s="41">
        <v>574.2</v>
      </c>
      <c r="I61" s="37">
        <f t="shared" si="0"/>
        <v>95.7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2:38" ht="12.75">
      <c r="B62" s="42"/>
      <c r="C62" s="34"/>
      <c r="D62" s="40"/>
      <c r="E62" s="40"/>
      <c r="F62" s="40"/>
      <c r="G62" s="41"/>
      <c r="H62" s="57"/>
      <c r="I62" s="37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2:38" ht="63.75">
      <c r="B63" s="35" t="s">
        <v>166</v>
      </c>
      <c r="C63" s="34">
        <v>922</v>
      </c>
      <c r="D63" s="40" t="s">
        <v>39</v>
      </c>
      <c r="E63" s="40" t="s">
        <v>167</v>
      </c>
      <c r="F63" s="40"/>
      <c r="G63" s="37">
        <f>G64</f>
        <v>600</v>
      </c>
      <c r="H63" s="37">
        <f>H64</f>
        <v>573.7</v>
      </c>
      <c r="I63" s="37">
        <f t="shared" si="0"/>
        <v>95.61666666666667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2:38" ht="38.25">
      <c r="B64" s="42" t="s">
        <v>156</v>
      </c>
      <c r="C64" s="34">
        <v>922</v>
      </c>
      <c r="D64" s="40" t="s">
        <v>39</v>
      </c>
      <c r="E64" s="40" t="s">
        <v>167</v>
      </c>
      <c r="F64" s="40" t="s">
        <v>157</v>
      </c>
      <c r="G64" s="41">
        <f>G65</f>
        <v>600</v>
      </c>
      <c r="H64" s="41">
        <f>H65</f>
        <v>573.7</v>
      </c>
      <c r="I64" s="37">
        <f t="shared" si="0"/>
        <v>95.61666666666667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2:38" ht="51">
      <c r="B65" s="42" t="s">
        <v>158</v>
      </c>
      <c r="C65" s="34">
        <v>922</v>
      </c>
      <c r="D65" s="40" t="s">
        <v>39</v>
      </c>
      <c r="E65" s="40" t="s">
        <v>167</v>
      </c>
      <c r="F65" s="40" t="s">
        <v>101</v>
      </c>
      <c r="G65" s="41">
        <v>600</v>
      </c>
      <c r="H65" s="41">
        <v>573.7</v>
      </c>
      <c r="I65" s="37">
        <f t="shared" si="0"/>
        <v>95.61666666666667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2:38" ht="12.75">
      <c r="B66" s="42"/>
      <c r="C66" s="34"/>
      <c r="D66" s="40"/>
      <c r="E66" s="40"/>
      <c r="F66" s="40"/>
      <c r="G66" s="41"/>
      <c r="H66" s="57"/>
      <c r="I66" s="37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2:38" ht="72.75" customHeight="1">
      <c r="B67" s="44" t="s">
        <v>72</v>
      </c>
      <c r="C67" s="34">
        <v>922</v>
      </c>
      <c r="D67" s="40" t="s">
        <v>39</v>
      </c>
      <c r="E67" s="40" t="s">
        <v>82</v>
      </c>
      <c r="F67" s="40"/>
      <c r="G67" s="37">
        <f>G69</f>
        <v>72</v>
      </c>
      <c r="H67" s="37">
        <f>H69</f>
        <v>72</v>
      </c>
      <c r="I67" s="37">
        <f t="shared" si="0"/>
        <v>100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2:38" ht="25.5">
      <c r="B68" s="42" t="s">
        <v>159</v>
      </c>
      <c r="C68" s="34">
        <v>922</v>
      </c>
      <c r="D68" s="40" t="s">
        <v>39</v>
      </c>
      <c r="E68" s="40" t="s">
        <v>82</v>
      </c>
      <c r="F68" s="40" t="s">
        <v>160</v>
      </c>
      <c r="G68" s="41">
        <f>G69</f>
        <v>72</v>
      </c>
      <c r="H68" s="41">
        <f>H69</f>
        <v>72</v>
      </c>
      <c r="I68" s="37">
        <f t="shared" si="0"/>
        <v>100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2:38" ht="25.5">
      <c r="B69" s="42" t="s">
        <v>103</v>
      </c>
      <c r="C69" s="34">
        <v>922</v>
      </c>
      <c r="D69" s="40" t="s">
        <v>39</v>
      </c>
      <c r="E69" s="40" t="s">
        <v>82</v>
      </c>
      <c r="F69" s="40" t="s">
        <v>102</v>
      </c>
      <c r="G69" s="41">
        <v>72</v>
      </c>
      <c r="H69" s="41">
        <v>72</v>
      </c>
      <c r="I69" s="37">
        <f t="shared" si="0"/>
        <v>100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2:38" ht="12.75">
      <c r="B70" s="42"/>
      <c r="C70" s="34"/>
      <c r="D70" s="40"/>
      <c r="E70" s="40"/>
      <c r="F70" s="40"/>
      <c r="G70" s="41"/>
      <c r="H70" s="57"/>
      <c r="I70" s="37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2:38" ht="74.25" customHeight="1">
      <c r="B71" s="44" t="s">
        <v>60</v>
      </c>
      <c r="C71" s="34">
        <v>922</v>
      </c>
      <c r="D71" s="40" t="s">
        <v>39</v>
      </c>
      <c r="E71" s="40" t="s">
        <v>42</v>
      </c>
      <c r="F71" s="40"/>
      <c r="G71" s="48">
        <f>G73</f>
        <v>120</v>
      </c>
      <c r="H71" s="48">
        <f>H73</f>
        <v>120</v>
      </c>
      <c r="I71" s="37">
        <f t="shared" si="0"/>
        <v>100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2:38" ht="38.25">
      <c r="B72" s="42" t="s">
        <v>156</v>
      </c>
      <c r="C72" s="34">
        <v>922</v>
      </c>
      <c r="D72" s="40" t="s">
        <v>39</v>
      </c>
      <c r="E72" s="40" t="s">
        <v>42</v>
      </c>
      <c r="F72" s="40" t="s">
        <v>157</v>
      </c>
      <c r="G72" s="47">
        <f>G73</f>
        <v>120</v>
      </c>
      <c r="H72" s="47">
        <f>H73</f>
        <v>120</v>
      </c>
      <c r="I72" s="37">
        <f t="shared" si="0"/>
        <v>100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2:38" ht="51">
      <c r="B73" s="42" t="s">
        <v>158</v>
      </c>
      <c r="C73" s="34">
        <v>922</v>
      </c>
      <c r="D73" s="40" t="s">
        <v>39</v>
      </c>
      <c r="E73" s="40" t="s">
        <v>42</v>
      </c>
      <c r="F73" s="40" t="s">
        <v>101</v>
      </c>
      <c r="G73" s="47">
        <v>120</v>
      </c>
      <c r="H73" s="47">
        <v>120</v>
      </c>
      <c r="I73" s="37">
        <f t="shared" si="0"/>
        <v>100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2:38" ht="12.75">
      <c r="B74" s="42"/>
      <c r="C74" s="34"/>
      <c r="D74" s="40"/>
      <c r="E74" s="40"/>
      <c r="F74" s="40"/>
      <c r="G74" s="48"/>
      <c r="H74" s="57"/>
      <c r="I74" s="37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2:38" ht="102">
      <c r="B75" s="44" t="s">
        <v>56</v>
      </c>
      <c r="C75" s="34">
        <v>922</v>
      </c>
      <c r="D75" s="40" t="s">
        <v>39</v>
      </c>
      <c r="E75" s="40" t="s">
        <v>29</v>
      </c>
      <c r="F75" s="40"/>
      <c r="G75" s="37">
        <f>G77</f>
        <v>0</v>
      </c>
      <c r="H75" s="37">
        <f>H77</f>
        <v>0</v>
      </c>
      <c r="I75" s="37">
        <v>0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2:38" ht="38.25">
      <c r="B76" s="42" t="s">
        <v>156</v>
      </c>
      <c r="C76" s="34">
        <v>922</v>
      </c>
      <c r="D76" s="40" t="s">
        <v>39</v>
      </c>
      <c r="E76" s="40" t="s">
        <v>29</v>
      </c>
      <c r="F76" s="40" t="s">
        <v>157</v>
      </c>
      <c r="G76" s="41">
        <f>G77</f>
        <v>0</v>
      </c>
      <c r="H76" s="41">
        <f>H77</f>
        <v>0</v>
      </c>
      <c r="I76" s="37">
        <v>0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2:38" ht="51">
      <c r="B77" s="42" t="s">
        <v>158</v>
      </c>
      <c r="C77" s="34">
        <v>922</v>
      </c>
      <c r="D77" s="40" t="s">
        <v>39</v>
      </c>
      <c r="E77" s="40" t="s">
        <v>29</v>
      </c>
      <c r="F77" s="40" t="s">
        <v>101</v>
      </c>
      <c r="G77" s="41">
        <f>100-100</f>
        <v>0</v>
      </c>
      <c r="H77" s="41">
        <f>100-100</f>
        <v>0</v>
      </c>
      <c r="I77" s="37">
        <v>0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2:38" ht="12.75">
      <c r="B78" s="42"/>
      <c r="C78" s="34"/>
      <c r="D78" s="40"/>
      <c r="E78" s="40"/>
      <c r="F78" s="40"/>
      <c r="G78" s="37"/>
      <c r="H78" s="57"/>
      <c r="I78" s="58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2:38" ht="114.75">
      <c r="B79" s="44" t="s">
        <v>49</v>
      </c>
      <c r="C79" s="34">
        <v>922</v>
      </c>
      <c r="D79" s="40" t="s">
        <v>39</v>
      </c>
      <c r="E79" s="40" t="s">
        <v>32</v>
      </c>
      <c r="F79" s="40"/>
      <c r="G79" s="37">
        <f>G81</f>
        <v>190</v>
      </c>
      <c r="H79" s="37">
        <f>H81</f>
        <v>190</v>
      </c>
      <c r="I79" s="67">
        <f>H79/G79%</f>
        <v>100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2:38" ht="38.25">
      <c r="B80" s="42" t="s">
        <v>156</v>
      </c>
      <c r="C80" s="34">
        <v>922</v>
      </c>
      <c r="D80" s="40" t="s">
        <v>39</v>
      </c>
      <c r="E80" s="40" t="s">
        <v>32</v>
      </c>
      <c r="F80" s="40" t="s">
        <v>157</v>
      </c>
      <c r="G80" s="41">
        <f>G81</f>
        <v>190</v>
      </c>
      <c r="H80" s="41">
        <f>H81</f>
        <v>190</v>
      </c>
      <c r="I80" s="67">
        <f aca="true" t="shared" si="1" ref="I80:I142">H80/G80%</f>
        <v>100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2:38" ht="51">
      <c r="B81" s="42" t="s">
        <v>158</v>
      </c>
      <c r="C81" s="34">
        <v>922</v>
      </c>
      <c r="D81" s="40" t="s">
        <v>39</v>
      </c>
      <c r="E81" s="40" t="s">
        <v>32</v>
      </c>
      <c r="F81" s="40" t="s">
        <v>101</v>
      </c>
      <c r="G81" s="41">
        <f>230-40</f>
        <v>190</v>
      </c>
      <c r="H81" s="41">
        <v>190</v>
      </c>
      <c r="I81" s="67">
        <f t="shared" si="1"/>
        <v>100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2:38" ht="12.75">
      <c r="B82" s="42"/>
      <c r="C82" s="34"/>
      <c r="D82" s="40"/>
      <c r="E82" s="40"/>
      <c r="F82" s="40"/>
      <c r="G82" s="37"/>
      <c r="H82" s="57"/>
      <c r="I82" s="67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2:38" ht="54">
      <c r="B83" s="50" t="s">
        <v>168</v>
      </c>
      <c r="C83" s="34">
        <v>922</v>
      </c>
      <c r="D83" s="40" t="s">
        <v>21</v>
      </c>
      <c r="E83" s="40"/>
      <c r="F83" s="40"/>
      <c r="G83" s="37">
        <f>G84</f>
        <v>111</v>
      </c>
      <c r="H83" s="37">
        <f>H84</f>
        <v>110.8</v>
      </c>
      <c r="I83" s="67">
        <f t="shared" si="1"/>
        <v>99.81981981981981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2:38" ht="60.75" customHeight="1">
      <c r="B84" s="44" t="s">
        <v>66</v>
      </c>
      <c r="C84" s="34">
        <v>922</v>
      </c>
      <c r="D84" s="40" t="s">
        <v>4</v>
      </c>
      <c r="E84" s="40"/>
      <c r="F84" s="40"/>
      <c r="G84" s="37">
        <f>G85</f>
        <v>111</v>
      </c>
      <c r="H84" s="37">
        <f>H85</f>
        <v>110.8</v>
      </c>
      <c r="I84" s="67">
        <f t="shared" si="1"/>
        <v>99.81981981981981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2:38" ht="102">
      <c r="B85" s="43" t="s">
        <v>50</v>
      </c>
      <c r="C85" s="34">
        <v>922</v>
      </c>
      <c r="D85" s="40" t="s">
        <v>4</v>
      </c>
      <c r="E85" s="40" t="s">
        <v>23</v>
      </c>
      <c r="F85" s="40"/>
      <c r="G85" s="47">
        <f>G87</f>
        <v>111</v>
      </c>
      <c r="H85" s="47">
        <f>H87</f>
        <v>110.8</v>
      </c>
      <c r="I85" s="67">
        <f t="shared" si="1"/>
        <v>99.81981981981981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2:38" ht="38.25">
      <c r="B86" s="42" t="s">
        <v>156</v>
      </c>
      <c r="C86" s="34">
        <v>922</v>
      </c>
      <c r="D86" s="40" t="s">
        <v>4</v>
      </c>
      <c r="E86" s="40" t="s">
        <v>23</v>
      </c>
      <c r="F86" s="40" t="s">
        <v>157</v>
      </c>
      <c r="G86" s="47">
        <f>G87</f>
        <v>111</v>
      </c>
      <c r="H86" s="47">
        <f>H87</f>
        <v>110.8</v>
      </c>
      <c r="I86" s="67">
        <f t="shared" si="1"/>
        <v>99.81981981981981</v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2:38" ht="51">
      <c r="B87" s="42" t="s">
        <v>158</v>
      </c>
      <c r="C87" s="34">
        <v>922</v>
      </c>
      <c r="D87" s="40" t="s">
        <v>4</v>
      </c>
      <c r="E87" s="40" t="s">
        <v>23</v>
      </c>
      <c r="F87" s="40" t="s">
        <v>101</v>
      </c>
      <c r="G87" s="47">
        <f>450-339</f>
        <v>111</v>
      </c>
      <c r="H87" s="47">
        <v>110.8</v>
      </c>
      <c r="I87" s="67">
        <f t="shared" si="1"/>
        <v>99.81981981981981</v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2:38" ht="12.75">
      <c r="B88" s="42"/>
      <c r="C88" s="34"/>
      <c r="D88" s="40"/>
      <c r="E88" s="40"/>
      <c r="F88" s="40"/>
      <c r="G88" s="47"/>
      <c r="H88" s="57"/>
      <c r="I88" s="67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2:38" ht="27">
      <c r="B89" s="50" t="s">
        <v>169</v>
      </c>
      <c r="C89" s="34">
        <v>922</v>
      </c>
      <c r="D89" s="40" t="s">
        <v>75</v>
      </c>
      <c r="E89" s="40"/>
      <c r="F89" s="40"/>
      <c r="G89" s="37">
        <f>G90+G98</f>
        <v>199.1</v>
      </c>
      <c r="H89" s="37">
        <f>H90+H98</f>
        <v>198.9</v>
      </c>
      <c r="I89" s="67">
        <f t="shared" si="1"/>
        <v>99.89954796584632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2:38" ht="25.5">
      <c r="B90" s="44" t="s">
        <v>77</v>
      </c>
      <c r="C90" s="34">
        <v>922</v>
      </c>
      <c r="D90" s="40" t="s">
        <v>76</v>
      </c>
      <c r="E90" s="40"/>
      <c r="F90" s="40"/>
      <c r="G90" s="37">
        <f>G91+G94</f>
        <v>192</v>
      </c>
      <c r="H90" s="37">
        <f>H91+H94</f>
        <v>191.8</v>
      </c>
      <c r="I90" s="67">
        <f t="shared" si="1"/>
        <v>99.89583333333334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2:38" ht="63.75">
      <c r="B91" s="44" t="s">
        <v>86</v>
      </c>
      <c r="C91" s="34">
        <v>922</v>
      </c>
      <c r="D91" s="40" t="s">
        <v>76</v>
      </c>
      <c r="E91" s="40" t="s">
        <v>83</v>
      </c>
      <c r="F91" s="40"/>
      <c r="G91" s="41">
        <f>G93</f>
        <v>192</v>
      </c>
      <c r="H91" s="41">
        <f>H93</f>
        <v>191.8</v>
      </c>
      <c r="I91" s="67">
        <f t="shared" si="1"/>
        <v>99.89583333333334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2:38" ht="25.5">
      <c r="B92" s="42" t="s">
        <v>159</v>
      </c>
      <c r="C92" s="34">
        <v>922</v>
      </c>
      <c r="D92" s="40" t="s">
        <v>76</v>
      </c>
      <c r="E92" s="40" t="s">
        <v>83</v>
      </c>
      <c r="F92" s="40" t="s">
        <v>160</v>
      </c>
      <c r="G92" s="41">
        <f>G93</f>
        <v>192</v>
      </c>
      <c r="H92" s="41">
        <f>H93</f>
        <v>191.8</v>
      </c>
      <c r="I92" s="67">
        <f t="shared" si="1"/>
        <v>99.89583333333334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2:38" ht="89.25">
      <c r="B93" s="43" t="s">
        <v>170</v>
      </c>
      <c r="C93" s="34">
        <v>922</v>
      </c>
      <c r="D93" s="40" t="s">
        <v>76</v>
      </c>
      <c r="E93" s="40" t="s">
        <v>83</v>
      </c>
      <c r="F93" s="40" t="s">
        <v>95</v>
      </c>
      <c r="G93" s="41">
        <f>200-8</f>
        <v>192</v>
      </c>
      <c r="H93" s="41">
        <v>191.8</v>
      </c>
      <c r="I93" s="67">
        <f t="shared" si="1"/>
        <v>99.89583333333334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2:38" ht="51.75" customHeight="1">
      <c r="B94" s="44" t="s">
        <v>85</v>
      </c>
      <c r="C94" s="34">
        <v>922</v>
      </c>
      <c r="D94" s="40" t="s">
        <v>76</v>
      </c>
      <c r="E94" s="40" t="s">
        <v>84</v>
      </c>
      <c r="F94" s="40"/>
      <c r="G94" s="41">
        <f>G96</f>
        <v>0</v>
      </c>
      <c r="H94" s="41">
        <f>H96</f>
        <v>0</v>
      </c>
      <c r="I94" s="67">
        <v>0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2:38" ht="25.5">
      <c r="B95" s="42" t="s">
        <v>159</v>
      </c>
      <c r="C95" s="34">
        <v>922</v>
      </c>
      <c r="D95" s="40" t="s">
        <v>76</v>
      </c>
      <c r="E95" s="40" t="s">
        <v>84</v>
      </c>
      <c r="F95" s="40" t="s">
        <v>160</v>
      </c>
      <c r="G95" s="41">
        <f>G96</f>
        <v>0</v>
      </c>
      <c r="H95" s="41">
        <f>H96</f>
        <v>0</v>
      </c>
      <c r="I95" s="67">
        <v>0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2:38" ht="89.25">
      <c r="B96" s="43" t="s">
        <v>170</v>
      </c>
      <c r="C96" s="34">
        <v>922</v>
      </c>
      <c r="D96" s="40" t="s">
        <v>76</v>
      </c>
      <c r="E96" s="40" t="s">
        <v>84</v>
      </c>
      <c r="F96" s="40" t="s">
        <v>95</v>
      </c>
      <c r="G96" s="41">
        <f>200-200</f>
        <v>0</v>
      </c>
      <c r="H96" s="41">
        <f>H97</f>
        <v>0</v>
      </c>
      <c r="I96" s="67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2:38" ht="12.75">
      <c r="B97" s="43"/>
      <c r="C97" s="34"/>
      <c r="D97" s="40"/>
      <c r="E97" s="40"/>
      <c r="F97" s="40"/>
      <c r="G97" s="41"/>
      <c r="H97" s="57"/>
      <c r="I97" s="67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2:38" ht="12.75">
      <c r="B98" s="44" t="s">
        <v>98</v>
      </c>
      <c r="C98" s="34">
        <v>922</v>
      </c>
      <c r="D98" s="40" t="s">
        <v>96</v>
      </c>
      <c r="E98" s="40"/>
      <c r="F98" s="40"/>
      <c r="G98" s="37">
        <f>G99</f>
        <v>7.1</v>
      </c>
      <c r="H98" s="37">
        <f>H99</f>
        <v>7.1</v>
      </c>
      <c r="I98" s="67">
        <f t="shared" si="1"/>
        <v>100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2:38" ht="51">
      <c r="B99" s="43" t="s">
        <v>99</v>
      </c>
      <c r="C99" s="34">
        <v>922</v>
      </c>
      <c r="D99" s="40" t="s">
        <v>96</v>
      </c>
      <c r="E99" s="40" t="s">
        <v>97</v>
      </c>
      <c r="F99" s="40"/>
      <c r="G99" s="41">
        <f>G101</f>
        <v>7.1</v>
      </c>
      <c r="H99" s="41">
        <f>H101</f>
        <v>7.1</v>
      </c>
      <c r="I99" s="67">
        <f t="shared" si="1"/>
        <v>100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2:38" ht="38.25">
      <c r="B100" s="42" t="s">
        <v>156</v>
      </c>
      <c r="C100" s="34">
        <v>922</v>
      </c>
      <c r="D100" s="40" t="s">
        <v>96</v>
      </c>
      <c r="E100" s="40" t="s">
        <v>97</v>
      </c>
      <c r="F100" s="40" t="s">
        <v>157</v>
      </c>
      <c r="G100" s="41">
        <f>G101</f>
        <v>7.1</v>
      </c>
      <c r="H100" s="41">
        <f>H101</f>
        <v>7.1</v>
      </c>
      <c r="I100" s="67">
        <f t="shared" si="1"/>
        <v>100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2:38" ht="51">
      <c r="B101" s="42" t="s">
        <v>158</v>
      </c>
      <c r="C101" s="34">
        <v>922</v>
      </c>
      <c r="D101" s="40" t="s">
        <v>96</v>
      </c>
      <c r="E101" s="40" t="s">
        <v>97</v>
      </c>
      <c r="F101" s="40" t="s">
        <v>101</v>
      </c>
      <c r="G101" s="41">
        <f>50-42-0.9</f>
        <v>7.1</v>
      </c>
      <c r="H101" s="36">
        <v>7.1</v>
      </c>
      <c r="I101" s="67">
        <f t="shared" si="1"/>
        <v>100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2:38" ht="12.75">
      <c r="B102" s="42"/>
      <c r="C102" s="34"/>
      <c r="D102" s="40"/>
      <c r="E102" s="40"/>
      <c r="F102" s="40"/>
      <c r="G102" s="41"/>
      <c r="H102" s="57"/>
      <c r="I102" s="67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2:38" ht="40.5">
      <c r="B103" s="50" t="s">
        <v>171</v>
      </c>
      <c r="C103" s="34">
        <v>922</v>
      </c>
      <c r="D103" s="40" t="s">
        <v>17</v>
      </c>
      <c r="E103" s="40"/>
      <c r="F103" s="40"/>
      <c r="G103" s="48">
        <f>G104</f>
        <v>55928.7</v>
      </c>
      <c r="H103" s="48">
        <f>H104</f>
        <v>49353.7</v>
      </c>
      <c r="I103" s="67">
        <f t="shared" si="1"/>
        <v>88.24396061413908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2:38" ht="13.5">
      <c r="B104" s="50" t="s">
        <v>67</v>
      </c>
      <c r="C104" s="34">
        <v>922</v>
      </c>
      <c r="D104" s="40" t="s">
        <v>12</v>
      </c>
      <c r="E104" s="40"/>
      <c r="F104" s="40"/>
      <c r="G104" s="48">
        <f>G105+G109+G113+G117+G121+G125+G129</f>
        <v>55928.7</v>
      </c>
      <c r="H104" s="48">
        <f>H105+H109+H113+H117+H121+H125+H129</f>
        <v>49353.7</v>
      </c>
      <c r="I104" s="67">
        <f t="shared" si="1"/>
        <v>88.24396061413908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2:38" ht="89.25">
      <c r="B105" s="44" t="s">
        <v>51</v>
      </c>
      <c r="C105" s="34">
        <v>922</v>
      </c>
      <c r="D105" s="40" t="s">
        <v>12</v>
      </c>
      <c r="E105" s="40" t="s">
        <v>18</v>
      </c>
      <c r="F105" s="40"/>
      <c r="G105" s="48">
        <f>G107</f>
        <v>13304.5</v>
      </c>
      <c r="H105" s="48">
        <f>H107</f>
        <v>13303.9</v>
      </c>
      <c r="I105" s="67">
        <f t="shared" si="1"/>
        <v>99.99549024766057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spans="2:38" ht="38.25">
      <c r="B106" s="42" t="s">
        <v>156</v>
      </c>
      <c r="C106" s="34">
        <v>922</v>
      </c>
      <c r="D106" s="40" t="s">
        <v>12</v>
      </c>
      <c r="E106" s="40" t="s">
        <v>18</v>
      </c>
      <c r="F106" s="40" t="s">
        <v>157</v>
      </c>
      <c r="G106" s="47">
        <f>G107</f>
        <v>13304.5</v>
      </c>
      <c r="H106" s="47">
        <f>H107</f>
        <v>13303.9</v>
      </c>
      <c r="I106" s="67">
        <f t="shared" si="1"/>
        <v>99.99549024766057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spans="2:9" ht="51">
      <c r="B107" s="42" t="s">
        <v>158</v>
      </c>
      <c r="C107" s="34">
        <v>922</v>
      </c>
      <c r="D107" s="40" t="s">
        <v>12</v>
      </c>
      <c r="E107" s="40" t="s">
        <v>18</v>
      </c>
      <c r="F107" s="40" t="s">
        <v>101</v>
      </c>
      <c r="G107" s="47">
        <f>8167.5+800+4100+237</f>
        <v>13304.5</v>
      </c>
      <c r="H107" s="47">
        <v>13303.9</v>
      </c>
      <c r="I107" s="67">
        <f t="shared" si="1"/>
        <v>99.99549024766057</v>
      </c>
    </row>
    <row r="108" spans="2:9" ht="12.75">
      <c r="B108" s="43"/>
      <c r="C108" s="34"/>
      <c r="D108" s="40"/>
      <c r="E108" s="40"/>
      <c r="F108" s="40"/>
      <c r="G108" s="47"/>
      <c r="H108" s="57"/>
      <c r="I108" s="67"/>
    </row>
    <row r="109" spans="2:9" ht="38.25">
      <c r="B109" s="35" t="s">
        <v>52</v>
      </c>
      <c r="C109" s="34">
        <v>922</v>
      </c>
      <c r="D109" s="40" t="s">
        <v>12</v>
      </c>
      <c r="E109" s="40" t="s">
        <v>15</v>
      </c>
      <c r="F109" s="46"/>
      <c r="G109" s="48">
        <f>G111</f>
        <v>678</v>
      </c>
      <c r="H109" s="48">
        <f>H111</f>
        <v>677.2</v>
      </c>
      <c r="I109" s="67">
        <f t="shared" si="1"/>
        <v>99.88200589970502</v>
      </c>
    </row>
    <row r="110" spans="2:9" ht="38.25">
      <c r="B110" s="42" t="s">
        <v>156</v>
      </c>
      <c r="C110" s="34">
        <v>922</v>
      </c>
      <c r="D110" s="40" t="s">
        <v>12</v>
      </c>
      <c r="E110" s="40" t="s">
        <v>15</v>
      </c>
      <c r="F110" s="40" t="s">
        <v>157</v>
      </c>
      <c r="G110" s="47">
        <f>G111</f>
        <v>678</v>
      </c>
      <c r="H110" s="47">
        <f>H111</f>
        <v>677.2</v>
      </c>
      <c r="I110" s="67">
        <f t="shared" si="1"/>
        <v>99.88200589970502</v>
      </c>
    </row>
    <row r="111" spans="2:9" ht="51">
      <c r="B111" s="42" t="s">
        <v>158</v>
      </c>
      <c r="C111" s="34">
        <v>922</v>
      </c>
      <c r="D111" s="40" t="s">
        <v>12</v>
      </c>
      <c r="E111" s="40" t="s">
        <v>15</v>
      </c>
      <c r="F111" s="40" t="s">
        <v>101</v>
      </c>
      <c r="G111" s="47">
        <f>1500-822</f>
        <v>678</v>
      </c>
      <c r="H111" s="47">
        <v>677.2</v>
      </c>
      <c r="I111" s="67">
        <f t="shared" si="1"/>
        <v>99.88200589970502</v>
      </c>
    </row>
    <row r="112" spans="2:9" ht="12.75">
      <c r="B112" s="44"/>
      <c r="C112" s="34"/>
      <c r="D112" s="40"/>
      <c r="E112" s="40"/>
      <c r="F112" s="40"/>
      <c r="G112" s="47"/>
      <c r="H112" s="57"/>
      <c r="I112" s="67"/>
    </row>
    <row r="113" spans="2:9" ht="89.25">
      <c r="B113" s="35" t="s">
        <v>53</v>
      </c>
      <c r="C113" s="34">
        <v>922</v>
      </c>
      <c r="D113" s="40" t="s">
        <v>12</v>
      </c>
      <c r="E113" s="40" t="s">
        <v>16</v>
      </c>
      <c r="F113" s="40"/>
      <c r="G113" s="48">
        <f>G115</f>
        <v>763</v>
      </c>
      <c r="H113" s="48">
        <f>H115</f>
        <v>762.1</v>
      </c>
      <c r="I113" s="67">
        <f t="shared" si="1"/>
        <v>99.88204456094365</v>
      </c>
    </row>
    <row r="114" spans="2:9" ht="38.25">
      <c r="B114" s="42" t="s">
        <v>156</v>
      </c>
      <c r="C114" s="34">
        <v>922</v>
      </c>
      <c r="D114" s="40" t="s">
        <v>12</v>
      </c>
      <c r="E114" s="40" t="s">
        <v>16</v>
      </c>
      <c r="F114" s="40" t="s">
        <v>157</v>
      </c>
      <c r="G114" s="47">
        <f>G115</f>
        <v>763</v>
      </c>
      <c r="H114" s="47">
        <f>H115</f>
        <v>762.1</v>
      </c>
      <c r="I114" s="67">
        <f t="shared" si="1"/>
        <v>99.88204456094365</v>
      </c>
    </row>
    <row r="115" spans="2:9" ht="51">
      <c r="B115" s="42" t="s">
        <v>158</v>
      </c>
      <c r="C115" s="34">
        <v>922</v>
      </c>
      <c r="D115" s="40" t="s">
        <v>12</v>
      </c>
      <c r="E115" s="40" t="s">
        <v>16</v>
      </c>
      <c r="F115" s="40" t="s">
        <v>101</v>
      </c>
      <c r="G115" s="47">
        <f>1000-237</f>
        <v>763</v>
      </c>
      <c r="H115" s="47">
        <v>762.1</v>
      </c>
      <c r="I115" s="67">
        <f t="shared" si="1"/>
        <v>99.88204456094365</v>
      </c>
    </row>
    <row r="116" spans="2:9" ht="12.75">
      <c r="B116" s="43"/>
      <c r="C116" s="34"/>
      <c r="D116" s="40"/>
      <c r="E116" s="40"/>
      <c r="F116" s="40"/>
      <c r="G116" s="47"/>
      <c r="H116" s="57"/>
      <c r="I116" s="67"/>
    </row>
    <row r="117" spans="2:9" ht="63.75">
      <c r="B117" s="44" t="s">
        <v>87</v>
      </c>
      <c r="C117" s="34">
        <v>922</v>
      </c>
      <c r="D117" s="40" t="s">
        <v>12</v>
      </c>
      <c r="E117" s="40" t="s">
        <v>30</v>
      </c>
      <c r="F117" s="40"/>
      <c r="G117" s="48">
        <f>G119</f>
        <v>38941.2</v>
      </c>
      <c r="H117" s="48">
        <f>H119</f>
        <v>32371.7</v>
      </c>
      <c r="I117" s="67">
        <f t="shared" si="1"/>
        <v>83.12969297299519</v>
      </c>
    </row>
    <row r="118" spans="2:9" ht="38.25">
      <c r="B118" s="42" t="s">
        <v>156</v>
      </c>
      <c r="C118" s="34">
        <v>922</v>
      </c>
      <c r="D118" s="40" t="s">
        <v>12</v>
      </c>
      <c r="E118" s="40" t="s">
        <v>30</v>
      </c>
      <c r="F118" s="40" t="s">
        <v>157</v>
      </c>
      <c r="G118" s="47">
        <f>G119</f>
        <v>38941.2</v>
      </c>
      <c r="H118" s="47">
        <f>H119</f>
        <v>32371.7</v>
      </c>
      <c r="I118" s="67">
        <f t="shared" si="1"/>
        <v>83.12969297299519</v>
      </c>
    </row>
    <row r="119" spans="2:9" ht="51">
      <c r="B119" s="42" t="s">
        <v>158</v>
      </c>
      <c r="C119" s="34">
        <v>922</v>
      </c>
      <c r="D119" s="40" t="s">
        <v>12</v>
      </c>
      <c r="E119" s="40" t="s">
        <v>30</v>
      </c>
      <c r="F119" s="40" t="s">
        <v>101</v>
      </c>
      <c r="G119" s="47">
        <f>31584.2+1600-4700+10457</f>
        <v>38941.2</v>
      </c>
      <c r="H119" s="47">
        <v>32371.7</v>
      </c>
      <c r="I119" s="67">
        <f t="shared" si="1"/>
        <v>83.12969297299519</v>
      </c>
    </row>
    <row r="120" spans="2:9" ht="12.75">
      <c r="B120" s="42"/>
      <c r="C120" s="34"/>
      <c r="D120" s="40"/>
      <c r="E120" s="40"/>
      <c r="F120" s="40"/>
      <c r="G120" s="47"/>
      <c r="H120" s="57"/>
      <c r="I120" s="67"/>
    </row>
    <row r="121" spans="2:9" ht="51">
      <c r="B121" s="35" t="s">
        <v>54</v>
      </c>
      <c r="C121" s="34">
        <v>922</v>
      </c>
      <c r="D121" s="40" t="s">
        <v>12</v>
      </c>
      <c r="E121" s="40" t="s">
        <v>80</v>
      </c>
      <c r="F121" s="40"/>
      <c r="G121" s="48">
        <f>G123</f>
        <v>21</v>
      </c>
      <c r="H121" s="48">
        <f>H123</f>
        <v>20.2</v>
      </c>
      <c r="I121" s="67">
        <f t="shared" si="1"/>
        <v>96.19047619047619</v>
      </c>
    </row>
    <row r="122" spans="2:9" ht="38.25">
      <c r="B122" s="42" t="s">
        <v>156</v>
      </c>
      <c r="C122" s="34">
        <v>922</v>
      </c>
      <c r="D122" s="40" t="s">
        <v>12</v>
      </c>
      <c r="E122" s="40" t="s">
        <v>80</v>
      </c>
      <c r="F122" s="40" t="s">
        <v>157</v>
      </c>
      <c r="G122" s="47">
        <f>G123</f>
        <v>21</v>
      </c>
      <c r="H122" s="47">
        <f>H123</f>
        <v>20.2</v>
      </c>
      <c r="I122" s="67">
        <f t="shared" si="1"/>
        <v>96.19047619047619</v>
      </c>
    </row>
    <row r="123" spans="2:9" ht="51">
      <c r="B123" s="42" t="s">
        <v>158</v>
      </c>
      <c r="C123" s="34">
        <v>922</v>
      </c>
      <c r="D123" s="40" t="s">
        <v>12</v>
      </c>
      <c r="E123" s="40" t="s">
        <v>80</v>
      </c>
      <c r="F123" s="40" t="s">
        <v>101</v>
      </c>
      <c r="G123" s="47">
        <f>500-479</f>
        <v>21</v>
      </c>
      <c r="H123" s="47">
        <v>20.2</v>
      </c>
      <c r="I123" s="67">
        <f t="shared" si="1"/>
        <v>96.19047619047619</v>
      </c>
    </row>
    <row r="124" spans="2:9" ht="12.75">
      <c r="B124" s="42"/>
      <c r="C124" s="34"/>
      <c r="D124" s="40"/>
      <c r="E124" s="40"/>
      <c r="F124" s="40"/>
      <c r="G124" s="47"/>
      <c r="H124" s="57"/>
      <c r="I124" s="67"/>
    </row>
    <row r="125" spans="2:9" ht="151.5" customHeight="1">
      <c r="B125" s="44" t="s">
        <v>55</v>
      </c>
      <c r="C125" s="34">
        <v>922</v>
      </c>
      <c r="D125" s="40" t="s">
        <v>12</v>
      </c>
      <c r="E125" s="40" t="s">
        <v>28</v>
      </c>
      <c r="F125" s="40"/>
      <c r="G125" s="48">
        <f>G127</f>
        <v>2069</v>
      </c>
      <c r="H125" s="48">
        <f>H127</f>
        <v>2068</v>
      </c>
      <c r="I125" s="67">
        <f t="shared" si="1"/>
        <v>99.9516674722088</v>
      </c>
    </row>
    <row r="126" spans="2:9" ht="38.25">
      <c r="B126" s="42" t="s">
        <v>156</v>
      </c>
      <c r="C126" s="34">
        <v>922</v>
      </c>
      <c r="D126" s="40" t="s">
        <v>12</v>
      </c>
      <c r="E126" s="40" t="s">
        <v>28</v>
      </c>
      <c r="F126" s="40" t="s">
        <v>157</v>
      </c>
      <c r="G126" s="47">
        <f>G127</f>
        <v>2069</v>
      </c>
      <c r="H126" s="47">
        <f>H127</f>
        <v>2068</v>
      </c>
      <c r="I126" s="67">
        <f t="shared" si="1"/>
        <v>99.9516674722088</v>
      </c>
    </row>
    <row r="127" spans="2:9" ht="51">
      <c r="B127" s="42" t="s">
        <v>158</v>
      </c>
      <c r="C127" s="34">
        <v>922</v>
      </c>
      <c r="D127" s="40" t="s">
        <v>12</v>
      </c>
      <c r="E127" s="40" t="s">
        <v>28</v>
      </c>
      <c r="F127" s="40" t="s">
        <v>101</v>
      </c>
      <c r="G127" s="47">
        <f>2000+69</f>
        <v>2069</v>
      </c>
      <c r="H127" s="47">
        <v>2068</v>
      </c>
      <c r="I127" s="67">
        <f t="shared" si="1"/>
        <v>99.9516674722088</v>
      </c>
    </row>
    <row r="128" spans="2:9" ht="12.75">
      <c r="B128" s="43"/>
      <c r="C128" s="34"/>
      <c r="D128" s="40"/>
      <c r="E128" s="40"/>
      <c r="F128" s="40"/>
      <c r="G128" s="49"/>
      <c r="H128" s="57"/>
      <c r="I128" s="67"/>
    </row>
    <row r="129" spans="2:9" ht="102">
      <c r="B129" s="44" t="s">
        <v>56</v>
      </c>
      <c r="C129" s="34">
        <v>922</v>
      </c>
      <c r="D129" s="40" t="s">
        <v>12</v>
      </c>
      <c r="E129" s="40" t="s">
        <v>29</v>
      </c>
      <c r="F129" s="40"/>
      <c r="G129" s="48">
        <f>G131</f>
        <v>152</v>
      </c>
      <c r="H129" s="48">
        <f>H131</f>
        <v>150.6</v>
      </c>
      <c r="I129" s="67">
        <f t="shared" si="1"/>
        <v>99.07894736842104</v>
      </c>
    </row>
    <row r="130" spans="2:9" ht="38.25">
      <c r="B130" s="42" t="s">
        <v>156</v>
      </c>
      <c r="C130" s="34">
        <v>922</v>
      </c>
      <c r="D130" s="40" t="s">
        <v>12</v>
      </c>
      <c r="E130" s="40" t="s">
        <v>29</v>
      </c>
      <c r="F130" s="40" t="s">
        <v>157</v>
      </c>
      <c r="G130" s="47">
        <f>G131</f>
        <v>152</v>
      </c>
      <c r="H130" s="47">
        <f>H131</f>
        <v>150.6</v>
      </c>
      <c r="I130" s="67">
        <f t="shared" si="1"/>
        <v>99.07894736842104</v>
      </c>
    </row>
    <row r="131" spans="2:9" ht="51">
      <c r="B131" s="42" t="s">
        <v>158</v>
      </c>
      <c r="C131" s="34">
        <v>922</v>
      </c>
      <c r="D131" s="40" t="s">
        <v>12</v>
      </c>
      <c r="E131" s="40" t="s">
        <v>29</v>
      </c>
      <c r="F131" s="40" t="s">
        <v>101</v>
      </c>
      <c r="G131" s="47">
        <f>500-348</f>
        <v>152</v>
      </c>
      <c r="H131" s="47">
        <v>150.6</v>
      </c>
      <c r="I131" s="67">
        <f t="shared" si="1"/>
        <v>99.07894736842104</v>
      </c>
    </row>
    <row r="132" spans="2:9" ht="12.75">
      <c r="B132" s="42"/>
      <c r="C132" s="34"/>
      <c r="D132" s="40"/>
      <c r="E132" s="40"/>
      <c r="F132" s="40"/>
      <c r="G132" s="47"/>
      <c r="H132" s="57"/>
      <c r="I132" s="67"/>
    </row>
    <row r="133" spans="2:9" ht="13.5">
      <c r="B133" s="50" t="s">
        <v>172</v>
      </c>
      <c r="C133" s="34">
        <v>922</v>
      </c>
      <c r="D133" s="40" t="s">
        <v>19</v>
      </c>
      <c r="E133" s="40"/>
      <c r="F133" s="40"/>
      <c r="G133" s="48">
        <f>G134+G139+G148</f>
        <v>1857</v>
      </c>
      <c r="H133" s="48">
        <f>H134+H139+H148</f>
        <v>1852.6</v>
      </c>
      <c r="I133" s="67">
        <f t="shared" si="1"/>
        <v>99.76305869682282</v>
      </c>
    </row>
    <row r="134" spans="2:9" ht="54" customHeight="1">
      <c r="B134" s="50" t="s">
        <v>173</v>
      </c>
      <c r="C134" s="34">
        <v>922</v>
      </c>
      <c r="D134" s="40" t="s">
        <v>144</v>
      </c>
      <c r="E134" s="40"/>
      <c r="F134" s="40"/>
      <c r="G134" s="48">
        <f>G135</f>
        <v>17</v>
      </c>
      <c r="H134" s="48">
        <f>H135</f>
        <v>16.3</v>
      </c>
      <c r="I134" s="67">
        <f t="shared" si="1"/>
        <v>95.88235294117646</v>
      </c>
    </row>
    <row r="135" spans="2:9" ht="125.25" customHeight="1">
      <c r="B135" s="44" t="s">
        <v>174</v>
      </c>
      <c r="C135" s="34">
        <v>922</v>
      </c>
      <c r="D135" s="40" t="s">
        <v>144</v>
      </c>
      <c r="E135" s="40" t="s">
        <v>145</v>
      </c>
      <c r="F135" s="40"/>
      <c r="G135" s="47">
        <f>G137</f>
        <v>17</v>
      </c>
      <c r="H135" s="47">
        <f>H137</f>
        <v>16.3</v>
      </c>
      <c r="I135" s="67">
        <f t="shared" si="1"/>
        <v>95.88235294117646</v>
      </c>
    </row>
    <row r="136" spans="2:9" ht="38.25">
      <c r="B136" s="42" t="s">
        <v>156</v>
      </c>
      <c r="C136" s="34">
        <v>922</v>
      </c>
      <c r="D136" s="40" t="s">
        <v>144</v>
      </c>
      <c r="E136" s="40" t="s">
        <v>145</v>
      </c>
      <c r="F136" s="40" t="s">
        <v>157</v>
      </c>
      <c r="G136" s="47">
        <f>G137</f>
        <v>17</v>
      </c>
      <c r="H136" s="47">
        <f>H137</f>
        <v>16.3</v>
      </c>
      <c r="I136" s="67">
        <f t="shared" si="1"/>
        <v>95.88235294117646</v>
      </c>
    </row>
    <row r="137" spans="2:9" ht="51">
      <c r="B137" s="42" t="s">
        <v>158</v>
      </c>
      <c r="C137" s="34">
        <v>922</v>
      </c>
      <c r="D137" s="40" t="s">
        <v>144</v>
      </c>
      <c r="E137" s="40" t="s">
        <v>145</v>
      </c>
      <c r="F137" s="40" t="s">
        <v>101</v>
      </c>
      <c r="G137" s="47">
        <f>150-120-13</f>
        <v>17</v>
      </c>
      <c r="H137" s="47">
        <v>16.3</v>
      </c>
      <c r="I137" s="67">
        <f t="shared" si="1"/>
        <v>95.88235294117646</v>
      </c>
    </row>
    <row r="138" spans="2:9" ht="13.5">
      <c r="B138" s="50"/>
      <c r="C138" s="34"/>
      <c r="D138" s="40"/>
      <c r="E138" s="40"/>
      <c r="F138" s="40"/>
      <c r="G138" s="48"/>
      <c r="H138" s="57"/>
      <c r="I138" s="67"/>
    </row>
    <row r="139" spans="2:9" ht="27">
      <c r="B139" s="50" t="s">
        <v>69</v>
      </c>
      <c r="C139" s="34">
        <v>922</v>
      </c>
      <c r="D139" s="40" t="s">
        <v>5</v>
      </c>
      <c r="E139" s="60"/>
      <c r="F139" s="60"/>
      <c r="G139" s="48">
        <f>G140+G144</f>
        <v>1470</v>
      </c>
      <c r="H139" s="48">
        <f>H140+H144</f>
        <v>1467</v>
      </c>
      <c r="I139" s="67">
        <f t="shared" si="1"/>
        <v>99.79591836734694</v>
      </c>
    </row>
    <row r="140" spans="2:9" ht="63" customHeight="1">
      <c r="B140" s="35" t="s">
        <v>175</v>
      </c>
      <c r="C140" s="34">
        <v>922</v>
      </c>
      <c r="D140" s="40" t="s">
        <v>5</v>
      </c>
      <c r="E140" s="40" t="s">
        <v>14</v>
      </c>
      <c r="F140" s="40"/>
      <c r="G140" s="48">
        <f>G142</f>
        <v>1045</v>
      </c>
      <c r="H140" s="48">
        <f>H142</f>
        <v>1043.9</v>
      </c>
      <c r="I140" s="67">
        <f t="shared" si="1"/>
        <v>99.89473684210527</v>
      </c>
    </row>
    <row r="141" spans="2:9" ht="38.25">
      <c r="B141" s="42" t="s">
        <v>156</v>
      </c>
      <c r="C141" s="34">
        <v>922</v>
      </c>
      <c r="D141" s="40" t="s">
        <v>5</v>
      </c>
      <c r="E141" s="40" t="s">
        <v>14</v>
      </c>
      <c r="F141" s="40" t="s">
        <v>157</v>
      </c>
      <c r="G141" s="47">
        <f>G142</f>
        <v>1045</v>
      </c>
      <c r="H141" s="47">
        <f>H142</f>
        <v>1043.9</v>
      </c>
      <c r="I141" s="67">
        <f t="shared" si="1"/>
        <v>99.89473684210527</v>
      </c>
    </row>
    <row r="142" spans="2:9" ht="51">
      <c r="B142" s="42" t="s">
        <v>158</v>
      </c>
      <c r="C142" s="34">
        <v>922</v>
      </c>
      <c r="D142" s="40" t="s">
        <v>5</v>
      </c>
      <c r="E142" s="40" t="s">
        <v>14</v>
      </c>
      <c r="F142" s="40" t="s">
        <v>101</v>
      </c>
      <c r="G142" s="47">
        <f>970+500-425</f>
        <v>1045</v>
      </c>
      <c r="H142" s="47">
        <v>1043.9</v>
      </c>
      <c r="I142" s="67">
        <f t="shared" si="1"/>
        <v>99.89473684210527</v>
      </c>
    </row>
    <row r="143" spans="2:9" ht="12.75">
      <c r="B143" s="42"/>
      <c r="C143" s="34"/>
      <c r="D143" s="40"/>
      <c r="E143" s="40"/>
      <c r="F143" s="40"/>
      <c r="G143" s="47"/>
      <c r="H143" s="57"/>
      <c r="I143" s="67"/>
    </row>
    <row r="144" spans="2:9" ht="75.75" customHeight="1">
      <c r="B144" s="44" t="s">
        <v>57</v>
      </c>
      <c r="C144" s="34">
        <v>922</v>
      </c>
      <c r="D144" s="40" t="s">
        <v>5</v>
      </c>
      <c r="E144" s="40" t="s">
        <v>25</v>
      </c>
      <c r="F144" s="40"/>
      <c r="G144" s="48">
        <f>G146</f>
        <v>425</v>
      </c>
      <c r="H144" s="48">
        <f>H146</f>
        <v>423.1</v>
      </c>
      <c r="I144" s="67">
        <f aca="true" t="shared" si="2" ref="I144:I202">H144/G144%</f>
        <v>99.5529411764706</v>
      </c>
    </row>
    <row r="145" spans="2:9" ht="38.25">
      <c r="B145" s="42" t="s">
        <v>156</v>
      </c>
      <c r="C145" s="34">
        <v>922</v>
      </c>
      <c r="D145" s="40" t="s">
        <v>5</v>
      </c>
      <c r="E145" s="40" t="s">
        <v>25</v>
      </c>
      <c r="F145" s="40" t="s">
        <v>157</v>
      </c>
      <c r="G145" s="47">
        <f>G146</f>
        <v>425</v>
      </c>
      <c r="H145" s="47">
        <f>H146</f>
        <v>423.1</v>
      </c>
      <c r="I145" s="67">
        <f t="shared" si="2"/>
        <v>99.5529411764706</v>
      </c>
    </row>
    <row r="146" spans="2:9" ht="51">
      <c r="B146" s="42" t="s">
        <v>158</v>
      </c>
      <c r="C146" s="34">
        <v>922</v>
      </c>
      <c r="D146" s="40" t="s">
        <v>5</v>
      </c>
      <c r="E146" s="40" t="s">
        <v>25</v>
      </c>
      <c r="F146" s="40" t="s">
        <v>101</v>
      </c>
      <c r="G146" s="47">
        <f>500-75</f>
        <v>425</v>
      </c>
      <c r="H146" s="47">
        <v>423.1</v>
      </c>
      <c r="I146" s="67">
        <f t="shared" si="2"/>
        <v>99.5529411764706</v>
      </c>
    </row>
    <row r="147" spans="2:9" ht="12.75">
      <c r="B147" s="42"/>
      <c r="C147" s="34"/>
      <c r="D147" s="40"/>
      <c r="E147" s="40"/>
      <c r="F147" s="40"/>
      <c r="G147" s="47"/>
      <c r="H147" s="57"/>
      <c r="I147" s="67"/>
    </row>
    <row r="148" spans="2:9" ht="27">
      <c r="B148" s="61" t="s">
        <v>176</v>
      </c>
      <c r="C148" s="34">
        <v>922</v>
      </c>
      <c r="D148" s="40" t="s">
        <v>41</v>
      </c>
      <c r="E148" s="40"/>
      <c r="F148" s="40"/>
      <c r="G148" s="47">
        <f>G149</f>
        <v>370</v>
      </c>
      <c r="H148" s="47">
        <f>H149</f>
        <v>369.3</v>
      </c>
      <c r="I148" s="67">
        <f t="shared" si="2"/>
        <v>99.8108108108108</v>
      </c>
    </row>
    <row r="149" spans="2:9" ht="102">
      <c r="B149" s="44" t="s">
        <v>56</v>
      </c>
      <c r="C149" s="34">
        <v>922</v>
      </c>
      <c r="D149" s="40" t="s">
        <v>41</v>
      </c>
      <c r="E149" s="40" t="s">
        <v>29</v>
      </c>
      <c r="F149" s="40"/>
      <c r="G149" s="48">
        <f>G151</f>
        <v>370</v>
      </c>
      <c r="H149" s="48">
        <f>H151</f>
        <v>369.3</v>
      </c>
      <c r="I149" s="67">
        <f t="shared" si="2"/>
        <v>99.8108108108108</v>
      </c>
    </row>
    <row r="150" spans="2:9" ht="38.25">
      <c r="B150" s="42" t="s">
        <v>156</v>
      </c>
      <c r="C150" s="34">
        <v>922</v>
      </c>
      <c r="D150" s="40" t="s">
        <v>41</v>
      </c>
      <c r="E150" s="40" t="s">
        <v>29</v>
      </c>
      <c r="F150" s="40" t="s">
        <v>157</v>
      </c>
      <c r="G150" s="47">
        <f>G151</f>
        <v>370</v>
      </c>
      <c r="H150" s="47">
        <f>H151</f>
        <v>369.3</v>
      </c>
      <c r="I150" s="67">
        <f t="shared" si="2"/>
        <v>99.8108108108108</v>
      </c>
    </row>
    <row r="151" spans="2:9" ht="51">
      <c r="B151" s="42" t="s">
        <v>158</v>
      </c>
      <c r="C151" s="34">
        <v>922</v>
      </c>
      <c r="D151" s="40" t="s">
        <v>41</v>
      </c>
      <c r="E151" s="40" t="s">
        <v>29</v>
      </c>
      <c r="F151" s="40" t="s">
        <v>101</v>
      </c>
      <c r="G151" s="47">
        <f>400-30</f>
        <v>370</v>
      </c>
      <c r="H151" s="47">
        <v>369.3</v>
      </c>
      <c r="I151" s="67">
        <f t="shared" si="2"/>
        <v>99.8108108108108</v>
      </c>
    </row>
    <row r="152" spans="2:9" ht="12.75">
      <c r="B152" s="43"/>
      <c r="C152" s="34"/>
      <c r="D152" s="40"/>
      <c r="E152" s="40"/>
      <c r="F152" s="40"/>
      <c r="G152" s="49"/>
      <c r="H152" s="57"/>
      <c r="I152" s="67"/>
    </row>
    <row r="153" spans="2:9" ht="27">
      <c r="B153" s="50" t="s">
        <v>177</v>
      </c>
      <c r="C153" s="34">
        <v>922</v>
      </c>
      <c r="D153" s="40" t="s">
        <v>20</v>
      </c>
      <c r="E153" s="57"/>
      <c r="F153" s="57"/>
      <c r="G153" s="37">
        <f>G154</f>
        <v>6857</v>
      </c>
      <c r="H153" s="37">
        <f>H154</f>
        <v>6761.1</v>
      </c>
      <c r="I153" s="67">
        <f t="shared" si="2"/>
        <v>98.60142919644161</v>
      </c>
    </row>
    <row r="154" spans="2:9" ht="13.5">
      <c r="B154" s="62" t="s">
        <v>70</v>
      </c>
      <c r="C154" s="36">
        <v>922</v>
      </c>
      <c r="D154" s="40" t="s">
        <v>8</v>
      </c>
      <c r="E154" s="57"/>
      <c r="F154" s="57"/>
      <c r="G154" s="37">
        <f>G155+G159</f>
        <v>6857</v>
      </c>
      <c r="H154" s="37">
        <f>H155+H159</f>
        <v>6761.1</v>
      </c>
      <c r="I154" s="67">
        <f t="shared" si="2"/>
        <v>98.60142919644161</v>
      </c>
    </row>
    <row r="155" spans="2:9" ht="76.5">
      <c r="B155" s="44" t="s">
        <v>58</v>
      </c>
      <c r="C155" s="34">
        <v>922</v>
      </c>
      <c r="D155" s="40" t="s">
        <v>8</v>
      </c>
      <c r="E155" s="40" t="s">
        <v>88</v>
      </c>
      <c r="F155" s="40"/>
      <c r="G155" s="48">
        <f>G157</f>
        <v>4357</v>
      </c>
      <c r="H155" s="48">
        <f>H157</f>
        <v>4279.1</v>
      </c>
      <c r="I155" s="67">
        <f t="shared" si="2"/>
        <v>98.2120725269681</v>
      </c>
    </row>
    <row r="156" spans="2:9" ht="38.25">
      <c r="B156" s="42" t="s">
        <v>156</v>
      </c>
      <c r="C156" s="34">
        <v>922</v>
      </c>
      <c r="D156" s="40" t="s">
        <v>8</v>
      </c>
      <c r="E156" s="40" t="s">
        <v>88</v>
      </c>
      <c r="F156" s="40" t="s">
        <v>157</v>
      </c>
      <c r="G156" s="47">
        <f>G157</f>
        <v>4357</v>
      </c>
      <c r="H156" s="47">
        <f>H157</f>
        <v>4279.1</v>
      </c>
      <c r="I156" s="67">
        <f t="shared" si="2"/>
        <v>98.2120725269681</v>
      </c>
    </row>
    <row r="157" spans="2:9" ht="51">
      <c r="B157" s="42" t="s">
        <v>158</v>
      </c>
      <c r="C157" s="34">
        <v>922</v>
      </c>
      <c r="D157" s="40" t="s">
        <v>8</v>
      </c>
      <c r="E157" s="40" t="s">
        <v>88</v>
      </c>
      <c r="F157" s="40" t="s">
        <v>101</v>
      </c>
      <c r="G157" s="47">
        <f>4350-500+507</f>
        <v>4357</v>
      </c>
      <c r="H157" s="47">
        <v>4279.1</v>
      </c>
      <c r="I157" s="67">
        <f t="shared" si="2"/>
        <v>98.2120725269681</v>
      </c>
    </row>
    <row r="158" spans="2:9" ht="12.75">
      <c r="B158" s="42"/>
      <c r="C158" s="34"/>
      <c r="D158" s="40"/>
      <c r="E158" s="40"/>
      <c r="F158" s="40"/>
      <c r="G158" s="47"/>
      <c r="H158" s="57"/>
      <c r="I158" s="67"/>
    </row>
    <row r="159" spans="2:9" ht="51">
      <c r="B159" s="35" t="s">
        <v>146</v>
      </c>
      <c r="C159" s="34">
        <v>922</v>
      </c>
      <c r="D159" s="40" t="s">
        <v>8</v>
      </c>
      <c r="E159" s="40" t="s">
        <v>147</v>
      </c>
      <c r="F159" s="40"/>
      <c r="G159" s="48">
        <f>G161</f>
        <v>2500</v>
      </c>
      <c r="H159" s="48">
        <f>H161</f>
        <v>2482</v>
      </c>
      <c r="I159" s="67">
        <f t="shared" si="2"/>
        <v>99.28</v>
      </c>
    </row>
    <row r="160" spans="2:9" ht="38.25">
      <c r="B160" s="42" t="s">
        <v>156</v>
      </c>
      <c r="C160" s="34">
        <v>922</v>
      </c>
      <c r="D160" s="40" t="s">
        <v>8</v>
      </c>
      <c r="E160" s="40" t="s">
        <v>147</v>
      </c>
      <c r="F160" s="40" t="s">
        <v>157</v>
      </c>
      <c r="G160" s="47">
        <f>G161</f>
        <v>2500</v>
      </c>
      <c r="H160" s="47">
        <f>H161</f>
        <v>2482</v>
      </c>
      <c r="I160" s="67">
        <f t="shared" si="2"/>
        <v>99.28</v>
      </c>
    </row>
    <row r="161" spans="2:9" ht="51">
      <c r="B161" s="42" t="s">
        <v>158</v>
      </c>
      <c r="C161" s="34">
        <v>922</v>
      </c>
      <c r="D161" s="40" t="s">
        <v>8</v>
      </c>
      <c r="E161" s="40" t="s">
        <v>147</v>
      </c>
      <c r="F161" s="40" t="s">
        <v>101</v>
      </c>
      <c r="G161" s="47">
        <f>2030+500-30</f>
        <v>2500</v>
      </c>
      <c r="H161" s="47">
        <v>2482</v>
      </c>
      <c r="I161" s="67">
        <f t="shared" si="2"/>
        <v>99.28</v>
      </c>
    </row>
    <row r="162" spans="2:9" ht="12.75">
      <c r="B162" s="42"/>
      <c r="C162" s="34"/>
      <c r="D162" s="40"/>
      <c r="E162" s="40"/>
      <c r="F162" s="40"/>
      <c r="G162" s="47"/>
      <c r="H162" s="57"/>
      <c r="I162" s="67"/>
    </row>
    <row r="163" spans="2:9" ht="27">
      <c r="B163" s="50" t="s">
        <v>178</v>
      </c>
      <c r="C163" s="34">
        <v>922</v>
      </c>
      <c r="D163" s="40" t="s">
        <v>36</v>
      </c>
      <c r="E163" s="40"/>
      <c r="F163" s="40"/>
      <c r="G163" s="37">
        <f>G169+G164</f>
        <v>10112.6</v>
      </c>
      <c r="H163" s="37">
        <f>H169+H164</f>
        <v>8638.899999999998</v>
      </c>
      <c r="I163" s="67">
        <f t="shared" si="2"/>
        <v>85.42709095583724</v>
      </c>
    </row>
    <row r="164" spans="2:9" ht="40.5">
      <c r="B164" s="50" t="s">
        <v>79</v>
      </c>
      <c r="C164" s="34">
        <v>922</v>
      </c>
      <c r="D164" s="40" t="s">
        <v>78</v>
      </c>
      <c r="E164" s="40"/>
      <c r="F164" s="40"/>
      <c r="G164" s="37">
        <f>G165</f>
        <v>232.60000000000002</v>
      </c>
      <c r="H164" s="37">
        <f>H165</f>
        <v>231.8</v>
      </c>
      <c r="I164" s="67">
        <f t="shared" si="2"/>
        <v>99.6560619088564</v>
      </c>
    </row>
    <row r="165" spans="2:9" ht="63.75">
      <c r="B165" s="43" t="s">
        <v>81</v>
      </c>
      <c r="C165" s="34">
        <v>922</v>
      </c>
      <c r="D165" s="40" t="s">
        <v>78</v>
      </c>
      <c r="E165" s="40" t="s">
        <v>89</v>
      </c>
      <c r="F165" s="40"/>
      <c r="G165" s="41">
        <f>G167</f>
        <v>232.60000000000002</v>
      </c>
      <c r="H165" s="41">
        <f>H167</f>
        <v>231.8</v>
      </c>
      <c r="I165" s="67">
        <f t="shared" si="2"/>
        <v>99.6560619088564</v>
      </c>
    </row>
    <row r="166" spans="2:9" ht="25.5">
      <c r="B166" s="43" t="s">
        <v>179</v>
      </c>
      <c r="C166" s="34">
        <v>922</v>
      </c>
      <c r="D166" s="40" t="s">
        <v>78</v>
      </c>
      <c r="E166" s="40" t="s">
        <v>89</v>
      </c>
      <c r="F166" s="40" t="s">
        <v>180</v>
      </c>
      <c r="G166" s="41">
        <f>G167</f>
        <v>232.60000000000002</v>
      </c>
      <c r="H166" s="41">
        <f>H167</f>
        <v>231.8</v>
      </c>
      <c r="I166" s="67">
        <f t="shared" si="2"/>
        <v>99.6560619088564</v>
      </c>
    </row>
    <row r="167" spans="2:9" ht="38.25">
      <c r="B167" s="43" t="s">
        <v>105</v>
      </c>
      <c r="C167" s="34">
        <v>922</v>
      </c>
      <c r="D167" s="40" t="s">
        <v>78</v>
      </c>
      <c r="E167" s="40" t="s">
        <v>89</v>
      </c>
      <c r="F167" s="40" t="s">
        <v>104</v>
      </c>
      <c r="G167" s="41">
        <f>627.6-395</f>
        <v>232.60000000000002</v>
      </c>
      <c r="H167" s="41">
        <v>231.8</v>
      </c>
      <c r="I167" s="67">
        <f t="shared" si="2"/>
        <v>99.6560619088564</v>
      </c>
    </row>
    <row r="168" spans="2:9" ht="13.5">
      <c r="B168" s="50"/>
      <c r="C168" s="34"/>
      <c r="D168" s="40"/>
      <c r="E168" s="40"/>
      <c r="F168" s="40"/>
      <c r="G168" s="37"/>
      <c r="H168" s="57"/>
      <c r="I168" s="67"/>
    </row>
    <row r="169" spans="2:9" ht="13.5">
      <c r="B169" s="50" t="s">
        <v>71</v>
      </c>
      <c r="C169" s="34">
        <v>922</v>
      </c>
      <c r="D169" s="40" t="s">
        <v>6</v>
      </c>
      <c r="E169" s="40"/>
      <c r="F169" s="40"/>
      <c r="G169" s="37">
        <f>G176+G179+G170</f>
        <v>9880</v>
      </c>
      <c r="H169" s="37">
        <f>H176+H179+H170</f>
        <v>8407.099999999999</v>
      </c>
      <c r="I169" s="67">
        <f t="shared" si="2"/>
        <v>85.09210526315788</v>
      </c>
    </row>
    <row r="170" spans="2:9" ht="63.75">
      <c r="B170" s="35" t="s">
        <v>181</v>
      </c>
      <c r="C170" s="34">
        <v>922</v>
      </c>
      <c r="D170" s="40" t="s">
        <v>6</v>
      </c>
      <c r="E170" s="40" t="s">
        <v>182</v>
      </c>
      <c r="F170" s="40"/>
      <c r="G170" s="41">
        <f>G172+G174</f>
        <v>2272</v>
      </c>
      <c r="H170" s="41">
        <f>H172+H174</f>
        <v>2249.5</v>
      </c>
      <c r="I170" s="67">
        <f t="shared" si="2"/>
        <v>99.00968309859155</v>
      </c>
    </row>
    <row r="171" spans="2:9" ht="113.25" customHeight="1">
      <c r="B171" s="42" t="s">
        <v>153</v>
      </c>
      <c r="C171" s="34">
        <v>922</v>
      </c>
      <c r="D171" s="40" t="s">
        <v>6</v>
      </c>
      <c r="E171" s="40" t="s">
        <v>182</v>
      </c>
      <c r="F171" s="40" t="s">
        <v>154</v>
      </c>
      <c r="G171" s="41">
        <f>G172</f>
        <v>2127.7</v>
      </c>
      <c r="H171" s="41">
        <f>H172</f>
        <v>2105.3</v>
      </c>
      <c r="I171" s="67">
        <f t="shared" si="2"/>
        <v>98.94722000281996</v>
      </c>
    </row>
    <row r="172" spans="2:9" ht="38.25">
      <c r="B172" s="42" t="s">
        <v>155</v>
      </c>
      <c r="C172" s="34">
        <v>922</v>
      </c>
      <c r="D172" s="40" t="s">
        <v>6</v>
      </c>
      <c r="E172" s="40" t="s">
        <v>182</v>
      </c>
      <c r="F172" s="40" t="s">
        <v>100</v>
      </c>
      <c r="G172" s="41">
        <v>2127.7</v>
      </c>
      <c r="H172" s="41">
        <v>2105.3</v>
      </c>
      <c r="I172" s="67">
        <f t="shared" si="2"/>
        <v>98.94722000281996</v>
      </c>
    </row>
    <row r="173" spans="2:9" ht="38.25">
      <c r="B173" s="42" t="s">
        <v>156</v>
      </c>
      <c r="C173" s="34">
        <v>922</v>
      </c>
      <c r="D173" s="40" t="s">
        <v>6</v>
      </c>
      <c r="E173" s="40" t="s">
        <v>182</v>
      </c>
      <c r="F173" s="40" t="s">
        <v>157</v>
      </c>
      <c r="G173" s="41">
        <f>G174</f>
        <v>144.3</v>
      </c>
      <c r="H173" s="41">
        <f>H174</f>
        <v>144.2</v>
      </c>
      <c r="I173" s="67">
        <f t="shared" si="2"/>
        <v>99.93069993069992</v>
      </c>
    </row>
    <row r="174" spans="2:9" ht="51">
      <c r="B174" s="42" t="s">
        <v>158</v>
      </c>
      <c r="C174" s="34">
        <v>922</v>
      </c>
      <c r="D174" s="40" t="s">
        <v>6</v>
      </c>
      <c r="E174" s="40" t="s">
        <v>182</v>
      </c>
      <c r="F174" s="40" t="s">
        <v>101</v>
      </c>
      <c r="G174" s="41">
        <v>144.3</v>
      </c>
      <c r="H174" s="41">
        <v>144.2</v>
      </c>
      <c r="I174" s="67">
        <f t="shared" si="2"/>
        <v>99.93069993069992</v>
      </c>
    </row>
    <row r="175" spans="2:9" ht="12.75">
      <c r="B175" s="42"/>
      <c r="C175" s="34"/>
      <c r="D175" s="40"/>
      <c r="E175" s="40"/>
      <c r="F175" s="40"/>
      <c r="G175" s="41"/>
      <c r="H175" s="57"/>
      <c r="I175" s="67"/>
    </row>
    <row r="176" spans="2:9" ht="38.25">
      <c r="B176" s="43" t="s">
        <v>183</v>
      </c>
      <c r="C176" s="34">
        <v>922</v>
      </c>
      <c r="D176" s="40" t="s">
        <v>6</v>
      </c>
      <c r="E176" s="40" t="s">
        <v>184</v>
      </c>
      <c r="F176" s="40"/>
      <c r="G176" s="41">
        <f>G178</f>
        <v>6460.7</v>
      </c>
      <c r="H176" s="41">
        <f>H178</f>
        <v>5156.4</v>
      </c>
      <c r="I176" s="67">
        <f t="shared" si="2"/>
        <v>79.81178510068568</v>
      </c>
    </row>
    <row r="177" spans="2:9" ht="25.5">
      <c r="B177" s="43" t="s">
        <v>179</v>
      </c>
      <c r="C177" s="34">
        <v>922</v>
      </c>
      <c r="D177" s="40" t="s">
        <v>6</v>
      </c>
      <c r="E177" s="40" t="s">
        <v>184</v>
      </c>
      <c r="F177" s="40" t="s">
        <v>180</v>
      </c>
      <c r="G177" s="41">
        <f>G178</f>
        <v>6460.7</v>
      </c>
      <c r="H177" s="41">
        <f>H178</f>
        <v>5156.4</v>
      </c>
      <c r="I177" s="67">
        <f t="shared" si="2"/>
        <v>79.81178510068568</v>
      </c>
    </row>
    <row r="178" spans="2:9" ht="38.25">
      <c r="B178" s="43" t="s">
        <v>105</v>
      </c>
      <c r="C178" s="34">
        <v>922</v>
      </c>
      <c r="D178" s="40" t="s">
        <v>6</v>
      </c>
      <c r="E178" s="40" t="s">
        <v>184</v>
      </c>
      <c r="F178" s="40" t="s">
        <v>104</v>
      </c>
      <c r="G178" s="41">
        <f>6187.7+273</f>
        <v>6460.7</v>
      </c>
      <c r="H178" s="41">
        <v>5156.4</v>
      </c>
      <c r="I178" s="67">
        <f t="shared" si="2"/>
        <v>79.81178510068568</v>
      </c>
    </row>
    <row r="179" spans="2:9" ht="37.5" customHeight="1">
      <c r="B179" s="43" t="s">
        <v>185</v>
      </c>
      <c r="C179" s="34">
        <v>922</v>
      </c>
      <c r="D179" s="40" t="s">
        <v>6</v>
      </c>
      <c r="E179" s="40" t="s">
        <v>186</v>
      </c>
      <c r="F179" s="40"/>
      <c r="G179" s="41">
        <f>G181</f>
        <v>1147.3</v>
      </c>
      <c r="H179" s="41">
        <f>H181</f>
        <v>1001.2</v>
      </c>
      <c r="I179" s="67">
        <f t="shared" si="2"/>
        <v>87.26575437984835</v>
      </c>
    </row>
    <row r="180" spans="2:9" ht="25.5">
      <c r="B180" s="43" t="s">
        <v>179</v>
      </c>
      <c r="C180" s="34">
        <v>922</v>
      </c>
      <c r="D180" s="40" t="s">
        <v>6</v>
      </c>
      <c r="E180" s="40" t="s">
        <v>186</v>
      </c>
      <c r="F180" s="40" t="s">
        <v>180</v>
      </c>
      <c r="G180" s="41">
        <f>G181</f>
        <v>1147.3</v>
      </c>
      <c r="H180" s="41">
        <f>H181</f>
        <v>1001.2</v>
      </c>
      <c r="I180" s="67">
        <f t="shared" si="2"/>
        <v>87.26575437984835</v>
      </c>
    </row>
    <row r="181" spans="2:9" ht="12.75">
      <c r="B181" s="43" t="s">
        <v>187</v>
      </c>
      <c r="C181" s="34">
        <v>922</v>
      </c>
      <c r="D181" s="40" t="s">
        <v>6</v>
      </c>
      <c r="E181" s="40" t="s">
        <v>186</v>
      </c>
      <c r="F181" s="40" t="s">
        <v>188</v>
      </c>
      <c r="G181" s="41">
        <f>724.6+422.7</f>
        <v>1147.3</v>
      </c>
      <c r="H181" s="41">
        <v>1001.2</v>
      </c>
      <c r="I181" s="67">
        <f t="shared" si="2"/>
        <v>87.26575437984835</v>
      </c>
    </row>
    <row r="182" spans="2:9" ht="12.75">
      <c r="B182" s="43"/>
      <c r="C182" s="34"/>
      <c r="D182" s="40"/>
      <c r="E182" s="40"/>
      <c r="F182" s="40"/>
      <c r="G182" s="41"/>
      <c r="H182" s="57"/>
      <c r="I182" s="67"/>
    </row>
    <row r="183" spans="2:9" ht="27">
      <c r="B183" s="63" t="s">
        <v>189</v>
      </c>
      <c r="C183" s="51">
        <v>922</v>
      </c>
      <c r="D183" s="52" t="s">
        <v>43</v>
      </c>
      <c r="E183" s="52"/>
      <c r="F183" s="52"/>
      <c r="G183" s="64">
        <f>G184</f>
        <v>131</v>
      </c>
      <c r="H183" s="64">
        <f>H184</f>
        <v>129.1</v>
      </c>
      <c r="I183" s="67">
        <f t="shared" si="2"/>
        <v>98.54961832061068</v>
      </c>
    </row>
    <row r="184" spans="2:9" ht="13.5">
      <c r="B184" s="63" t="s">
        <v>63</v>
      </c>
      <c r="C184" s="51">
        <v>922</v>
      </c>
      <c r="D184" s="52" t="s">
        <v>62</v>
      </c>
      <c r="E184" s="52"/>
      <c r="F184" s="52"/>
      <c r="G184" s="65">
        <f>G185</f>
        <v>131</v>
      </c>
      <c r="H184" s="65">
        <f>H185</f>
        <v>129.1</v>
      </c>
      <c r="I184" s="67">
        <f t="shared" si="2"/>
        <v>98.54961832061068</v>
      </c>
    </row>
    <row r="185" spans="2:9" ht="48" customHeight="1">
      <c r="B185" s="66" t="s">
        <v>61</v>
      </c>
      <c r="C185" s="51">
        <v>922</v>
      </c>
      <c r="D185" s="52" t="s">
        <v>62</v>
      </c>
      <c r="E185" s="52" t="s">
        <v>90</v>
      </c>
      <c r="F185" s="52"/>
      <c r="G185" s="53">
        <f>G187</f>
        <v>131</v>
      </c>
      <c r="H185" s="53">
        <f>H187</f>
        <v>129.1</v>
      </c>
      <c r="I185" s="67">
        <f t="shared" si="2"/>
        <v>98.54961832061068</v>
      </c>
    </row>
    <row r="186" spans="2:9" ht="38.25">
      <c r="B186" s="42" t="s">
        <v>156</v>
      </c>
      <c r="C186" s="51">
        <v>922</v>
      </c>
      <c r="D186" s="52" t="s">
        <v>62</v>
      </c>
      <c r="E186" s="52" t="s">
        <v>90</v>
      </c>
      <c r="F186" s="52" t="s">
        <v>157</v>
      </c>
      <c r="G186" s="53">
        <f>G187</f>
        <v>131</v>
      </c>
      <c r="H186" s="53">
        <f>H187</f>
        <v>129.1</v>
      </c>
      <c r="I186" s="67">
        <f t="shared" si="2"/>
        <v>98.54961832061068</v>
      </c>
    </row>
    <row r="187" spans="2:9" ht="51">
      <c r="B187" s="42" t="s">
        <v>158</v>
      </c>
      <c r="C187" s="51">
        <v>922</v>
      </c>
      <c r="D187" s="52" t="s">
        <v>62</v>
      </c>
      <c r="E187" s="52" t="s">
        <v>90</v>
      </c>
      <c r="F187" s="52" t="s">
        <v>101</v>
      </c>
      <c r="G187" s="53">
        <f>200-69</f>
        <v>131</v>
      </c>
      <c r="H187" s="53">
        <v>129.1</v>
      </c>
      <c r="I187" s="67">
        <f t="shared" si="2"/>
        <v>98.54961832061068</v>
      </c>
    </row>
    <row r="188" spans="2:9" ht="12.75">
      <c r="B188" s="43"/>
      <c r="C188" s="34"/>
      <c r="D188" s="40"/>
      <c r="E188" s="40"/>
      <c r="F188" s="40"/>
      <c r="G188" s="41"/>
      <c r="H188" s="57"/>
      <c r="I188" s="67"/>
    </row>
    <row r="189" spans="2:9" ht="27">
      <c r="B189" s="50" t="s">
        <v>190</v>
      </c>
      <c r="C189" s="36">
        <v>922</v>
      </c>
      <c r="D189" s="36">
        <v>1200</v>
      </c>
      <c r="E189" s="57"/>
      <c r="F189" s="57"/>
      <c r="G189" s="37">
        <f>G190</f>
        <v>1899</v>
      </c>
      <c r="H189" s="37">
        <f>H190</f>
        <v>1892.5</v>
      </c>
      <c r="I189" s="67">
        <f t="shared" si="2"/>
        <v>99.65771458662455</v>
      </c>
    </row>
    <row r="190" spans="2:9" ht="27">
      <c r="B190" s="38" t="s">
        <v>68</v>
      </c>
      <c r="C190" s="34">
        <v>922</v>
      </c>
      <c r="D190" s="40" t="s">
        <v>40</v>
      </c>
      <c r="E190" s="57"/>
      <c r="F190" s="57"/>
      <c r="G190" s="37">
        <f>G191</f>
        <v>1899</v>
      </c>
      <c r="H190" s="37">
        <f>H191</f>
        <v>1892.5</v>
      </c>
      <c r="I190" s="67">
        <f t="shared" si="2"/>
        <v>99.65771458662455</v>
      </c>
    </row>
    <row r="191" spans="2:9" ht="51">
      <c r="B191" s="35" t="s">
        <v>59</v>
      </c>
      <c r="C191" s="34">
        <v>922</v>
      </c>
      <c r="D191" s="40" t="s">
        <v>40</v>
      </c>
      <c r="E191" s="40" t="s">
        <v>13</v>
      </c>
      <c r="F191" s="40"/>
      <c r="G191" s="37">
        <f>G193</f>
        <v>1899</v>
      </c>
      <c r="H191" s="37">
        <f>H193</f>
        <v>1892.5</v>
      </c>
      <c r="I191" s="67">
        <f t="shared" si="2"/>
        <v>99.65771458662455</v>
      </c>
    </row>
    <row r="192" spans="2:9" ht="38.25">
      <c r="B192" s="42" t="s">
        <v>156</v>
      </c>
      <c r="C192" s="34">
        <v>922</v>
      </c>
      <c r="D192" s="40" t="s">
        <v>40</v>
      </c>
      <c r="E192" s="40" t="s">
        <v>13</v>
      </c>
      <c r="F192" s="40" t="s">
        <v>157</v>
      </c>
      <c r="G192" s="41">
        <f>G193</f>
        <v>1899</v>
      </c>
      <c r="H192" s="41">
        <f>H193</f>
        <v>1892.5</v>
      </c>
      <c r="I192" s="67">
        <f t="shared" si="2"/>
        <v>99.65771458662455</v>
      </c>
    </row>
    <row r="193" spans="2:9" ht="51">
      <c r="B193" s="42" t="s">
        <v>158</v>
      </c>
      <c r="C193" s="34">
        <v>922</v>
      </c>
      <c r="D193" s="40" t="s">
        <v>40</v>
      </c>
      <c r="E193" s="40" t="s">
        <v>13</v>
      </c>
      <c r="F193" s="40" t="s">
        <v>101</v>
      </c>
      <c r="G193" s="41">
        <f>1910-11</f>
        <v>1899</v>
      </c>
      <c r="H193" s="41">
        <v>1892.5</v>
      </c>
      <c r="I193" s="67">
        <f t="shared" si="2"/>
        <v>99.65771458662455</v>
      </c>
    </row>
    <row r="194" spans="2:9" ht="12.75">
      <c r="B194" s="42"/>
      <c r="C194" s="34"/>
      <c r="D194" s="40"/>
      <c r="E194" s="40"/>
      <c r="F194" s="40"/>
      <c r="G194" s="41"/>
      <c r="H194" s="57"/>
      <c r="I194" s="67"/>
    </row>
    <row r="195" spans="2:9" ht="76.5">
      <c r="B195" s="35" t="s">
        <v>191</v>
      </c>
      <c r="C195" s="45">
        <v>927</v>
      </c>
      <c r="D195" s="46"/>
      <c r="E195" s="46"/>
      <c r="F195" s="46"/>
      <c r="G195" s="37">
        <f aca="true" t="shared" si="3" ref="G195:H197">G196</f>
        <v>4000</v>
      </c>
      <c r="H195" s="37">
        <f t="shared" si="3"/>
        <v>4000</v>
      </c>
      <c r="I195" s="67">
        <f t="shared" si="2"/>
        <v>100</v>
      </c>
    </row>
    <row r="196" spans="2:9" ht="40.5">
      <c r="B196" s="61" t="s">
        <v>192</v>
      </c>
      <c r="C196" s="34">
        <v>927</v>
      </c>
      <c r="D196" s="40" t="s">
        <v>22</v>
      </c>
      <c r="E196" s="40"/>
      <c r="F196" s="40"/>
      <c r="G196" s="37">
        <f t="shared" si="3"/>
        <v>4000</v>
      </c>
      <c r="H196" s="37">
        <f t="shared" si="3"/>
        <v>4000</v>
      </c>
      <c r="I196" s="67">
        <f t="shared" si="2"/>
        <v>100</v>
      </c>
    </row>
    <row r="197" spans="2:9" ht="25.5">
      <c r="B197" s="35" t="s">
        <v>193</v>
      </c>
      <c r="C197" s="34">
        <v>927</v>
      </c>
      <c r="D197" s="40" t="s">
        <v>194</v>
      </c>
      <c r="E197" s="40"/>
      <c r="F197" s="40"/>
      <c r="G197" s="37">
        <f t="shared" si="3"/>
        <v>4000</v>
      </c>
      <c r="H197" s="37">
        <f t="shared" si="3"/>
        <v>4000</v>
      </c>
      <c r="I197" s="67">
        <f t="shared" si="2"/>
        <v>100</v>
      </c>
    </row>
    <row r="198" spans="2:9" ht="51">
      <c r="B198" s="42" t="s">
        <v>195</v>
      </c>
      <c r="C198" s="34">
        <v>927</v>
      </c>
      <c r="D198" s="40" t="s">
        <v>194</v>
      </c>
      <c r="E198" s="40" t="s">
        <v>196</v>
      </c>
      <c r="F198" s="40"/>
      <c r="G198" s="37">
        <f>G200</f>
        <v>4000</v>
      </c>
      <c r="H198" s="37">
        <f>H200</f>
        <v>4000</v>
      </c>
      <c r="I198" s="67">
        <f t="shared" si="2"/>
        <v>100</v>
      </c>
    </row>
    <row r="199" spans="2:9" ht="38.25">
      <c r="B199" s="42" t="s">
        <v>156</v>
      </c>
      <c r="C199" s="34">
        <v>927</v>
      </c>
      <c r="D199" s="40" t="s">
        <v>194</v>
      </c>
      <c r="E199" s="40" t="s">
        <v>196</v>
      </c>
      <c r="F199" s="40" t="s">
        <v>157</v>
      </c>
      <c r="G199" s="41">
        <f>G200</f>
        <v>4000</v>
      </c>
      <c r="H199" s="41">
        <f>H200</f>
        <v>4000</v>
      </c>
      <c r="I199" s="67">
        <f t="shared" si="2"/>
        <v>100</v>
      </c>
    </row>
    <row r="200" spans="2:9" ht="51">
      <c r="B200" s="42" t="s">
        <v>158</v>
      </c>
      <c r="C200" s="34">
        <v>927</v>
      </c>
      <c r="D200" s="40" t="s">
        <v>194</v>
      </c>
      <c r="E200" s="40" t="s">
        <v>196</v>
      </c>
      <c r="F200" s="40" t="s">
        <v>101</v>
      </c>
      <c r="G200" s="41">
        <v>4000</v>
      </c>
      <c r="H200" s="41">
        <v>4000</v>
      </c>
      <c r="I200" s="67">
        <f t="shared" si="2"/>
        <v>100</v>
      </c>
    </row>
    <row r="201" spans="2:9" ht="12.75">
      <c r="B201" s="42"/>
      <c r="C201" s="34"/>
      <c r="D201" s="40"/>
      <c r="E201" s="40"/>
      <c r="F201" s="40"/>
      <c r="G201" s="41"/>
      <c r="H201" s="57"/>
      <c r="I201" s="67"/>
    </row>
    <row r="202" spans="2:9" ht="12.75">
      <c r="B202" s="54" t="s">
        <v>1</v>
      </c>
      <c r="C202" s="55"/>
      <c r="D202" s="36"/>
      <c r="E202" s="36"/>
      <c r="F202" s="56"/>
      <c r="G202" s="37">
        <f>G195+G11+G31</f>
        <v>101095.70000000001</v>
      </c>
      <c r="H202" s="37">
        <f>H195+H11+H31</f>
        <v>92327.1</v>
      </c>
      <c r="I202" s="67">
        <f t="shared" si="2"/>
        <v>91.32643623813871</v>
      </c>
    </row>
    <row r="205" spans="2:8" ht="15.75">
      <c r="B205" s="77" t="s">
        <v>199</v>
      </c>
      <c r="C205" s="77"/>
      <c r="D205" s="77"/>
      <c r="E205" s="77"/>
      <c r="F205" s="77"/>
      <c r="H205" s="68"/>
    </row>
    <row r="206" spans="2:6" ht="15.75">
      <c r="B206" s="77" t="s">
        <v>200</v>
      </c>
      <c r="C206" s="77"/>
      <c r="D206" s="77"/>
      <c r="E206" s="77"/>
      <c r="F206" s="77"/>
    </row>
    <row r="207" spans="2:6" ht="15.75">
      <c r="B207" s="70" t="s">
        <v>201</v>
      </c>
      <c r="C207" s="70"/>
      <c r="D207" s="70"/>
      <c r="E207" s="70"/>
      <c r="F207" s="70"/>
    </row>
  </sheetData>
  <sheetProtection/>
  <mergeCells count="15">
    <mergeCell ref="D9:D10"/>
    <mergeCell ref="E9:E10"/>
    <mergeCell ref="B205:F205"/>
    <mergeCell ref="B206:F206"/>
    <mergeCell ref="F9:F10"/>
    <mergeCell ref="G9:G10"/>
    <mergeCell ref="H9:H10"/>
    <mergeCell ref="F1:I1"/>
    <mergeCell ref="E2:I2"/>
    <mergeCell ref="C3:I3"/>
    <mergeCell ref="C4:I4"/>
    <mergeCell ref="B6:I7"/>
    <mergeCell ref="B9:B10"/>
    <mergeCell ref="I9:I10"/>
    <mergeCell ref="C9:C10"/>
  </mergeCells>
  <printOptions horizontalCentered="1"/>
  <pageMargins left="0.5905511811023623" right="0.31496062992125984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21"/>
  <sheetViews>
    <sheetView zoomScalePageLayoutView="0" workbookViewId="0" topLeftCell="A1">
      <selection activeCell="B16" sqref="B16:D16"/>
    </sheetView>
  </sheetViews>
  <sheetFormatPr defaultColWidth="9.00390625" defaultRowHeight="12.75"/>
  <cols>
    <col min="4" max="4" width="24.125" style="0" customWidth="1"/>
    <col min="5" max="5" width="10.00390625" style="0" customWidth="1"/>
    <col min="6" max="6" width="10.375" style="0" customWidth="1"/>
  </cols>
  <sheetData>
    <row r="2" spans="1:2" ht="12.75">
      <c r="A2" s="79" t="s">
        <v>125</v>
      </c>
      <c r="B2" s="79"/>
    </row>
    <row r="3" spans="1:11" s="4" customFormat="1" ht="12.75" customHeight="1">
      <c r="A3" s="78"/>
      <c r="B3" s="78"/>
      <c r="F3" s="5"/>
      <c r="G3" s="14"/>
      <c r="H3" s="12"/>
      <c r="I3" s="11"/>
      <c r="J3" s="12"/>
      <c r="K3" s="12"/>
    </row>
    <row r="4" spans="1:11" s="4" customFormat="1" ht="25.5" customHeight="1">
      <c r="A4" s="17" t="s">
        <v>108</v>
      </c>
      <c r="B4" s="88" t="s">
        <v>109</v>
      </c>
      <c r="C4" s="89"/>
      <c r="D4" s="90"/>
      <c r="E4" s="19" t="s">
        <v>141</v>
      </c>
      <c r="F4" s="17" t="s">
        <v>110</v>
      </c>
      <c r="G4" s="18" t="s">
        <v>106</v>
      </c>
      <c r="H4" s="12"/>
      <c r="I4" s="13"/>
      <c r="J4" s="13"/>
      <c r="K4" s="12"/>
    </row>
    <row r="5" spans="1:11" s="4" customFormat="1" ht="24.75" customHeight="1">
      <c r="A5" s="20" t="s">
        <v>118</v>
      </c>
      <c r="B5" s="82" t="s">
        <v>111</v>
      </c>
      <c r="C5" s="83"/>
      <c r="D5" s="84"/>
      <c r="E5" s="22">
        <f>E6+E7</f>
        <v>24</v>
      </c>
      <c r="F5" s="22">
        <f>F6+F7</f>
        <v>24</v>
      </c>
      <c r="G5" s="23">
        <f>F5/E5%</f>
        <v>100</v>
      </c>
      <c r="H5" s="11"/>
      <c r="I5" s="11"/>
      <c r="J5" s="11"/>
      <c r="K5" s="11"/>
    </row>
    <row r="6" spans="1:11" s="4" customFormat="1" ht="26.25" customHeight="1">
      <c r="A6" s="20" t="s">
        <v>112</v>
      </c>
      <c r="B6" s="82" t="s">
        <v>113</v>
      </c>
      <c r="C6" s="83"/>
      <c r="D6" s="84"/>
      <c r="E6" s="22">
        <v>5</v>
      </c>
      <c r="F6" s="22">
        <v>5</v>
      </c>
      <c r="G6" s="23">
        <f>F6/E6%</f>
        <v>100</v>
      </c>
      <c r="H6" s="11"/>
      <c r="I6" s="12"/>
      <c r="J6" s="11"/>
      <c r="K6" s="12"/>
    </row>
    <row r="7" spans="1:11" s="4" customFormat="1" ht="21.75" customHeight="1">
      <c r="A7" s="20" t="s">
        <v>114</v>
      </c>
      <c r="B7" s="82" t="s">
        <v>119</v>
      </c>
      <c r="C7" s="83"/>
      <c r="D7" s="84"/>
      <c r="E7" s="22">
        <v>19</v>
      </c>
      <c r="F7" s="22">
        <v>19</v>
      </c>
      <c r="G7" s="23">
        <f>F7/E7%</f>
        <v>100</v>
      </c>
      <c r="H7" s="11"/>
      <c r="I7" s="11"/>
      <c r="J7" s="11"/>
      <c r="K7" s="11"/>
    </row>
    <row r="8" spans="1:11" s="4" customFormat="1" ht="23.25" customHeight="1">
      <c r="A8" s="20" t="s">
        <v>120</v>
      </c>
      <c r="B8" s="82" t="s">
        <v>131</v>
      </c>
      <c r="C8" s="83"/>
      <c r="D8" s="84"/>
      <c r="E8" s="22" t="s">
        <v>133</v>
      </c>
      <c r="F8" s="22" t="s">
        <v>133</v>
      </c>
      <c r="G8" s="23" t="s">
        <v>133</v>
      </c>
      <c r="H8" s="11"/>
      <c r="I8" s="11"/>
      <c r="J8" s="11"/>
      <c r="K8" s="11"/>
    </row>
    <row r="9" spans="1:11" s="4" customFormat="1" ht="30.75" customHeight="1">
      <c r="A9" s="20" t="s">
        <v>122</v>
      </c>
      <c r="B9" s="82" t="s">
        <v>132</v>
      </c>
      <c r="C9" s="83"/>
      <c r="D9" s="84"/>
      <c r="E9" s="22" t="s">
        <v>133</v>
      </c>
      <c r="F9" s="22" t="s">
        <v>133</v>
      </c>
      <c r="G9" s="23" t="s">
        <v>133</v>
      </c>
      <c r="H9" s="11"/>
      <c r="I9" s="11"/>
      <c r="J9" s="11"/>
      <c r="K9" s="11"/>
    </row>
    <row r="10" spans="1:11" s="4" customFormat="1" ht="30.75" customHeight="1">
      <c r="A10" s="21" t="s">
        <v>123</v>
      </c>
      <c r="B10" s="82" t="s">
        <v>127</v>
      </c>
      <c r="C10" s="83"/>
      <c r="D10" s="84"/>
      <c r="E10" s="24">
        <v>975.9</v>
      </c>
      <c r="F10" s="24">
        <v>971.9</v>
      </c>
      <c r="G10" s="27">
        <f aca="true" t="shared" si="0" ref="G10:G17">F10/E10%</f>
        <v>99.59012193872323</v>
      </c>
      <c r="H10" s="11"/>
      <c r="I10" s="11"/>
      <c r="J10" s="11"/>
      <c r="K10" s="11"/>
    </row>
    <row r="11" spans="1:11" s="4" customFormat="1" ht="21.75" customHeight="1">
      <c r="A11" s="21" t="s">
        <v>115</v>
      </c>
      <c r="B11" s="82" t="s">
        <v>116</v>
      </c>
      <c r="C11" s="83"/>
      <c r="D11" s="84"/>
      <c r="E11" s="25">
        <v>783</v>
      </c>
      <c r="F11" s="25">
        <v>782.9</v>
      </c>
      <c r="G11" s="27">
        <f t="shared" si="0"/>
        <v>99.98722860791825</v>
      </c>
      <c r="H11" s="11"/>
      <c r="I11" s="11"/>
      <c r="J11" s="11"/>
      <c r="K11" s="11"/>
    </row>
    <row r="12" spans="1:11" s="4" customFormat="1" ht="27.75" customHeight="1">
      <c r="A12" s="21" t="s">
        <v>124</v>
      </c>
      <c r="B12" s="91" t="s">
        <v>140</v>
      </c>
      <c r="C12" s="92"/>
      <c r="D12" s="93"/>
      <c r="E12" s="25">
        <v>975.9</v>
      </c>
      <c r="F12" s="25">
        <v>974.1</v>
      </c>
      <c r="G12" s="27">
        <f t="shared" si="0"/>
        <v>99.81555487242545</v>
      </c>
      <c r="H12" s="11"/>
      <c r="I12" s="11"/>
      <c r="J12" s="11"/>
      <c r="K12" s="11"/>
    </row>
    <row r="13" spans="1:11" s="4" customFormat="1" ht="21.75" customHeight="1">
      <c r="A13" s="21" t="s">
        <v>117</v>
      </c>
      <c r="B13" s="82" t="s">
        <v>116</v>
      </c>
      <c r="C13" s="83"/>
      <c r="D13" s="84"/>
      <c r="E13" s="25">
        <v>783</v>
      </c>
      <c r="F13" s="25">
        <v>781.9</v>
      </c>
      <c r="G13" s="27">
        <f t="shared" si="0"/>
        <v>99.85951468710088</v>
      </c>
      <c r="H13" s="11"/>
      <c r="I13" s="11"/>
      <c r="J13" s="11"/>
      <c r="K13" s="11"/>
    </row>
    <row r="14" spans="1:11" s="4" customFormat="1" ht="33" customHeight="1">
      <c r="A14" s="21" t="s">
        <v>134</v>
      </c>
      <c r="B14" s="82" t="s">
        <v>121</v>
      </c>
      <c r="C14" s="83"/>
      <c r="D14" s="84"/>
      <c r="E14" s="25">
        <v>3656.8</v>
      </c>
      <c r="F14" s="25">
        <v>3557.3</v>
      </c>
      <c r="G14" s="27">
        <f t="shared" si="0"/>
        <v>97.27904178516735</v>
      </c>
      <c r="H14" s="11"/>
      <c r="I14" s="11"/>
      <c r="J14" s="11"/>
      <c r="K14" s="11"/>
    </row>
    <row r="15" spans="1:36" s="1" customFormat="1" ht="18.75" customHeight="1">
      <c r="A15" s="32" t="s">
        <v>135</v>
      </c>
      <c r="B15" s="82" t="s">
        <v>116</v>
      </c>
      <c r="C15" s="83"/>
      <c r="D15" s="84"/>
      <c r="E15" s="24">
        <v>2275.8</v>
      </c>
      <c r="F15" s="24">
        <v>2271.9</v>
      </c>
      <c r="G15" s="27">
        <f t="shared" si="0"/>
        <v>99.82863168995517</v>
      </c>
      <c r="H15" s="11"/>
      <c r="I15" s="11"/>
      <c r="J15" s="11"/>
      <c r="K15" s="11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1" customFormat="1" ht="35.25" customHeight="1">
      <c r="A16" s="20" t="s">
        <v>138</v>
      </c>
      <c r="B16" s="82" t="s">
        <v>126</v>
      </c>
      <c r="C16" s="83"/>
      <c r="D16" s="84"/>
      <c r="E16" s="26">
        <v>12358.1</v>
      </c>
      <c r="F16" s="26">
        <v>11233.9</v>
      </c>
      <c r="G16" s="27">
        <f t="shared" si="0"/>
        <v>90.90313235853408</v>
      </c>
      <c r="H16" s="11"/>
      <c r="I16" s="11"/>
      <c r="J16" s="11"/>
      <c r="K16" s="11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1" customFormat="1" ht="18.75" customHeight="1">
      <c r="A17" s="32" t="s">
        <v>139</v>
      </c>
      <c r="B17" s="85" t="s">
        <v>116</v>
      </c>
      <c r="C17" s="86"/>
      <c r="D17" s="87"/>
      <c r="E17" s="26">
        <v>7535.2</v>
      </c>
      <c r="F17" s="26">
        <v>7376.8</v>
      </c>
      <c r="G17" s="27">
        <f t="shared" si="0"/>
        <v>97.89786601550058</v>
      </c>
      <c r="H17" s="11"/>
      <c r="I17" s="11"/>
      <c r="J17" s="11"/>
      <c r="K17" s="11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1" customFormat="1" ht="12.75">
      <c r="A18" s="6"/>
      <c r="B18" s="7"/>
      <c r="C18"/>
      <c r="D18"/>
      <c r="E18"/>
      <c r="F18"/>
      <c r="G18" s="3"/>
      <c r="H18" s="11"/>
      <c r="I18" s="11"/>
      <c r="J18" s="11"/>
      <c r="K18" s="11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2:36" s="1" customFormat="1" ht="12.75">
      <c r="B19" s="29"/>
      <c r="C19" s="30"/>
      <c r="D19"/>
      <c r="E19"/>
      <c r="F19"/>
      <c r="G19" s="3"/>
      <c r="H19" s="11"/>
      <c r="I19" s="11"/>
      <c r="J19" s="11"/>
      <c r="K19" s="11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1" customFormat="1" ht="12.75">
      <c r="A20" s="28" t="s">
        <v>128</v>
      </c>
      <c r="C20" s="30"/>
      <c r="D20"/>
      <c r="H20" s="11"/>
      <c r="I20" s="11"/>
      <c r="J20" s="11"/>
      <c r="K20" s="11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6" ht="12.75">
      <c r="A21" s="80" t="s">
        <v>129</v>
      </c>
      <c r="B21" s="81"/>
      <c r="C21" s="81"/>
      <c r="F21" s="30" t="s">
        <v>130</v>
      </c>
    </row>
  </sheetData>
  <sheetProtection/>
  <mergeCells count="17">
    <mergeCell ref="B6:D6"/>
    <mergeCell ref="B7:D7"/>
    <mergeCell ref="B10:D10"/>
    <mergeCell ref="B12:D12"/>
    <mergeCell ref="B11:D11"/>
    <mergeCell ref="B8:D8"/>
    <mergeCell ref="B9:D9"/>
    <mergeCell ref="A3:B3"/>
    <mergeCell ref="A2:B2"/>
    <mergeCell ref="A21:C21"/>
    <mergeCell ref="B14:D14"/>
    <mergeCell ref="B15:D15"/>
    <mergeCell ref="B16:D16"/>
    <mergeCell ref="B17:D17"/>
    <mergeCell ref="B13:D13"/>
    <mergeCell ref="B4:D4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2015-04-28T08:00:27Z</cp:lastPrinted>
  <dcterms:created xsi:type="dcterms:W3CDTF">1999-02-26T11:37:46Z</dcterms:created>
  <dcterms:modified xsi:type="dcterms:W3CDTF">2015-04-28T08:00:33Z</dcterms:modified>
  <cp:category/>
  <cp:version/>
  <cp:contentType/>
  <cp:contentStatus/>
</cp:coreProperties>
</file>